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8_{5CA895CF-483C-4899-A16A-5A455BEC86C7}" xr6:coauthVersionLast="46" xr6:coauthVersionMax="46" xr10:uidLastSave="{00000000-0000-0000-0000-000000000000}"/>
  <bookViews>
    <workbookView xWindow="-108" yWindow="-108" windowWidth="23256" windowHeight="12576"/>
  </bookViews>
  <sheets>
    <sheet name="Krycí list" sheetId="1" r:id="rId1"/>
    <sheet name="Rekapitulácia" sheetId="2" r:id="rId2"/>
    <sheet name="Rozpoce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3" i="1" l="1"/>
  <c r="R44" i="1" s="1"/>
  <c r="E43" i="1"/>
  <c r="E42" i="1"/>
  <c r="E40" i="1"/>
  <c r="E38" i="1"/>
  <c r="B8" i="2"/>
  <c r="B7" i="2"/>
  <c r="B5" i="2"/>
  <c r="B4" i="2"/>
  <c r="B3" i="2"/>
  <c r="B2" i="2"/>
  <c r="C8" i="3"/>
  <c r="C7" i="3"/>
  <c r="C5" i="3"/>
  <c r="C4" i="3"/>
  <c r="C3" i="3"/>
  <c r="C2" i="3"/>
  <c r="E35" i="1"/>
  <c r="J35" i="1"/>
  <c r="R35" i="1"/>
  <c r="P38" i="1"/>
  <c r="P39" i="1"/>
  <c r="P40" i="1"/>
  <c r="P41" i="1"/>
  <c r="P42" i="1"/>
  <c r="J44" i="1"/>
  <c r="K45" i="1"/>
  <c r="A14" i="2"/>
  <c r="B14" i="2"/>
  <c r="I16" i="3"/>
  <c r="I17" i="3"/>
  <c r="I18" i="3"/>
  <c r="I19" i="3"/>
  <c r="I20" i="3"/>
  <c r="I21" i="3"/>
  <c r="I22" i="3"/>
  <c r="I24" i="3"/>
  <c r="I23" i="3" s="1"/>
  <c r="C16" i="2" s="1"/>
  <c r="I26" i="3"/>
  <c r="I25" i="3" s="1"/>
  <c r="C17" i="2" s="1"/>
  <c r="I27" i="3"/>
  <c r="I29" i="3"/>
  <c r="I28" i="3"/>
  <c r="I31" i="3"/>
  <c r="I32" i="3"/>
  <c r="I33" i="3"/>
  <c r="I34" i="3"/>
  <c r="K16" i="3"/>
  <c r="K15" i="3" s="1"/>
  <c r="K17" i="3"/>
  <c r="K18" i="3"/>
  <c r="K19" i="3"/>
  <c r="K20" i="3"/>
  <c r="K21" i="3"/>
  <c r="K22" i="3"/>
  <c r="K24" i="3"/>
  <c r="K23" i="3"/>
  <c r="D16" i="2" s="1"/>
  <c r="K26" i="3"/>
  <c r="K25" i="3" s="1"/>
  <c r="D17" i="2" s="1"/>
  <c r="K27" i="3"/>
  <c r="K29" i="3"/>
  <c r="K28" i="3"/>
  <c r="K31" i="3"/>
  <c r="K32" i="3"/>
  <c r="K30" i="3" s="1"/>
  <c r="D19" i="2" s="1"/>
  <c r="K33" i="3"/>
  <c r="K34" i="3"/>
  <c r="M16" i="3"/>
  <c r="M15" i="3" s="1"/>
  <c r="M17" i="3"/>
  <c r="M18" i="3"/>
  <c r="M19" i="3"/>
  <c r="M20" i="3"/>
  <c r="M21" i="3"/>
  <c r="M22" i="3"/>
  <c r="M24" i="3"/>
  <c r="M23" i="3" s="1"/>
  <c r="E16" i="2" s="1"/>
  <c r="M26" i="3"/>
  <c r="M27" i="3"/>
  <c r="M25" i="3"/>
  <c r="M29" i="3"/>
  <c r="M28" i="3"/>
  <c r="E18" i="2" s="1"/>
  <c r="M31" i="3"/>
  <c r="M32" i="3"/>
  <c r="M30" i="3" s="1"/>
  <c r="E19" i="2" s="1"/>
  <c r="M33" i="3"/>
  <c r="M34" i="3"/>
  <c r="A15" i="2"/>
  <c r="B15" i="2"/>
  <c r="A16" i="2"/>
  <c r="B16" i="2"/>
  <c r="A17" i="2"/>
  <c r="B17" i="2"/>
  <c r="E17" i="2"/>
  <c r="A18" i="2"/>
  <c r="B18" i="2"/>
  <c r="C18" i="2"/>
  <c r="D18" i="2"/>
  <c r="A19" i="2"/>
  <c r="B19" i="2"/>
  <c r="A20" i="2"/>
  <c r="B20" i="2"/>
  <c r="I37" i="3"/>
  <c r="I36" i="3"/>
  <c r="I39" i="3"/>
  <c r="I38" i="3" s="1"/>
  <c r="I41" i="3"/>
  <c r="I40" i="3" s="1"/>
  <c r="C23" i="2" s="1"/>
  <c r="K37" i="3"/>
  <c r="K36" i="3"/>
  <c r="K39" i="3"/>
  <c r="K38" i="3"/>
  <c r="D22" i="2" s="1"/>
  <c r="K41" i="3"/>
  <c r="K40" i="3"/>
  <c r="M37" i="3"/>
  <c r="M36" i="3"/>
  <c r="E21" i="2" s="1"/>
  <c r="M39" i="3"/>
  <c r="M38" i="3"/>
  <c r="E22" i="2" s="1"/>
  <c r="M41" i="3"/>
  <c r="M40" i="3"/>
  <c r="A21" i="2"/>
  <c r="B21" i="2"/>
  <c r="C21" i="2"/>
  <c r="D21" i="2"/>
  <c r="A22" i="2"/>
  <c r="B22" i="2"/>
  <c r="A23" i="2"/>
  <c r="B23" i="2"/>
  <c r="D23" i="2"/>
  <c r="E23" i="2"/>
  <c r="A24" i="2"/>
  <c r="B24" i="2"/>
  <c r="I44" i="3"/>
  <c r="I43" i="3" s="1"/>
  <c r="I42" i="3" s="1"/>
  <c r="C24" i="2" s="1"/>
  <c r="I45" i="3"/>
  <c r="K44" i="3"/>
  <c r="K43" i="3" s="1"/>
  <c r="K45" i="3"/>
  <c r="M44" i="3"/>
  <c r="M43" i="3" s="1"/>
  <c r="M45" i="3"/>
  <c r="A25" i="2"/>
  <c r="B25" i="2"/>
  <c r="A26" i="2"/>
  <c r="B26" i="2"/>
  <c r="I47" i="3"/>
  <c r="R45" i="1" s="1"/>
  <c r="K47" i="3"/>
  <c r="K46" i="3"/>
  <c r="D26" i="2" s="1"/>
  <c r="M47" i="3"/>
  <c r="M46" i="3"/>
  <c r="E26" i="2"/>
  <c r="E41" i="1" l="1"/>
  <c r="E45" i="1"/>
  <c r="I35" i="3"/>
  <c r="C20" i="2" s="1"/>
  <c r="C22" i="2"/>
  <c r="I30" i="3"/>
  <c r="C19" i="2" s="1"/>
  <c r="I15" i="3"/>
  <c r="O49" i="1"/>
  <c r="R49" i="1" s="1"/>
  <c r="E39" i="1"/>
  <c r="D25" i="2"/>
  <c r="K42" i="3"/>
  <c r="D24" i="2" s="1"/>
  <c r="I14" i="3"/>
  <c r="C15" i="2"/>
  <c r="D15" i="2"/>
  <c r="K14" i="3"/>
  <c r="E25" i="2"/>
  <c r="M42" i="3"/>
  <c r="E24" i="2" s="1"/>
  <c r="M14" i="3"/>
  <c r="E15" i="2"/>
  <c r="M35" i="3"/>
  <c r="E20" i="2" s="1"/>
  <c r="K35" i="3"/>
  <c r="D20" i="2" s="1"/>
  <c r="C25" i="2"/>
  <c r="I46" i="3"/>
  <c r="C26" i="2" s="1"/>
  <c r="E44" i="1" l="1"/>
  <c r="R47" i="1" s="1"/>
  <c r="O48" i="1" s="1"/>
  <c r="R48" i="1" s="1"/>
  <c r="R50" i="1" s="1"/>
  <c r="C14" i="2"/>
  <c r="I48" i="3"/>
  <c r="C27" i="2" s="1"/>
  <c r="K48" i="3"/>
  <c r="D27" i="2" s="1"/>
  <c r="D14" i="2"/>
  <c r="E14" i="2"/>
  <c r="M48" i="3"/>
  <c r="E27" i="2" s="1"/>
</calcChain>
</file>

<file path=xl/sharedStrings.xml><?xml version="1.0" encoding="utf-8"?>
<sst xmlns="http://schemas.openxmlformats.org/spreadsheetml/2006/main" count="351" uniqueCount="200">
  <si>
    <t>KRYCÍ LIST ROZPOČTU</t>
  </si>
  <si>
    <t>Názov stavby</t>
  </si>
  <si>
    <t>Oprava a rekonštrukcia pmätníka SNP v Zázrivej</t>
  </si>
  <si>
    <t>JKSO</t>
  </si>
  <si>
    <t xml:space="preserve"> </t>
  </si>
  <si>
    <t>Kód stavby</t>
  </si>
  <si>
    <t>pamatnik</t>
  </si>
  <si>
    <t>Názov objektu</t>
  </si>
  <si>
    <t>EČO</t>
  </si>
  <si>
    <t>Kód objektu</t>
  </si>
  <si>
    <t>Názov časti</t>
  </si>
  <si>
    <t>Miesto</t>
  </si>
  <si>
    <t>Zázrivá</t>
  </si>
  <si>
    <t>Kód časti</t>
  </si>
  <si>
    <t>Názov podčasti</t>
  </si>
  <si>
    <t>Kód podčasti</t>
  </si>
  <si>
    <t>IČO</t>
  </si>
  <si>
    <t>DIČ</t>
  </si>
  <si>
    <t>Objednávateľ</t>
  </si>
  <si>
    <t>Obec Zázrivá, Stred 409, 02705  Zázrivá</t>
  </si>
  <si>
    <t>00315010</t>
  </si>
  <si>
    <t>Projektant</t>
  </si>
  <si>
    <t>Zhotoviteľ</t>
  </si>
  <si>
    <t>Rozpočet číslo</t>
  </si>
  <si>
    <t>Spracoval</t>
  </si>
  <si>
    <t>Dňa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</si>
  <si>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</si>
  <si>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</si>
  <si>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</si>
  <si>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</si>
  <si>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</si>
  <si>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</si>
  <si>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</si>
  <si>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</si>
  <si>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</si>
  <si>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</si>
  <si>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</si>
  <si>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</si>
  <si>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</si>
  <si>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</si>
  <si>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</si>
  <si>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</si>
  <si>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</si>
  <si>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</si>
  <si>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</si>
  <si>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</si>
  <si>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</si>
  <si>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</si>
  <si>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</si>
  <si>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</si>
  <si>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</si>
  <si>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</si>
  <si>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</si>
  <si>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</si>
  <si>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</si>
  <si>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</si>
  <si>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</si>
  <si>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</si>
  <si>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</si>
  <si>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</si>
  <si>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</si>
  <si>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</si>
  <si>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</si>
  <si>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</si>
  <si>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</si>
  <si>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</si>
  <si>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</si>
  <si>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</si>
  <si>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</si>
  <si>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</si>
  <si>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</si>
  <si>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</si>
  <si>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</si>
  <si>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</si>
  <si>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</si>
  <si>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REKAPITULÁCIA ROZPOČTU</t>
  </si>
  <si>
    <t>Stavba:</t>
  </si>
  <si>
    <t>Objekt:</t>
  </si>
  <si>
    <t>Časť:</t>
  </si>
  <si>
    <t xml:space="preserve">JKSO: </t>
  </si>
  <si>
    <t>Objednávateľ:</t>
  </si>
  <si>
    <t>Zhotoviteľ:</t>
  </si>
  <si>
    <t>Dátum:</t>
  </si>
  <si>
    <t>13.5.2021</t>
  </si>
  <si>
    <t>Kód</t>
  </si>
  <si>
    <t>Popis</t>
  </si>
  <si>
    <t>Cena celkom</t>
  </si>
  <si>
    <t>Hmotnosť celkom</t>
  </si>
  <si>
    <t>Suť celkom</t>
  </si>
  <si>
    <t>Celkom</t>
  </si>
  <si>
    <t>ROZPOČET</t>
  </si>
  <si>
    <t>JKSO:</t>
  </si>
  <si>
    <t>P.Č.</t>
  </si>
  <si>
    <t>TV</t>
  </si>
  <si>
    <t>KCN</t>
  </si>
  <si>
    <t>Kód položky</t>
  </si>
  <si>
    <t>MJ</t>
  </si>
  <si>
    <t>Množstvo celkom</t>
  </si>
  <si>
    <t>Cena jednotková</t>
  </si>
  <si>
    <t>Hmotnosť</t>
  </si>
  <si>
    <t>Hmotnosť sute</t>
  </si>
  <si>
    <t>Hmotnosť sute celkom</t>
  </si>
  <si>
    <t>Sadzba DPH</t>
  </si>
  <si>
    <t>Typ položky</t>
  </si>
  <si>
    <t>Úroveň</t>
  </si>
  <si>
    <t>Práce a dodávky HSV</t>
  </si>
  <si>
    <t>0</t>
  </si>
  <si>
    <t>1</t>
  </si>
  <si>
    <t>Zemné práce</t>
  </si>
  <si>
    <t>K</t>
  </si>
  <si>
    <t>001</t>
  </si>
  <si>
    <t>111101101</t>
  </si>
  <si>
    <t>Odstránenie travín s uložením na hromady do 50 m, pri celkovej ploche do 1000m2</t>
  </si>
  <si>
    <t>m2</t>
  </si>
  <si>
    <t>2</t>
  </si>
  <si>
    <t>111201101</t>
  </si>
  <si>
    <t>Odstránenie krovín a stromov s koreňom do 1000 m2</t>
  </si>
  <si>
    <t>3</t>
  </si>
  <si>
    <t>221</t>
  </si>
  <si>
    <t>113105113</t>
  </si>
  <si>
    <t>Rozoberanie dlažby z lomového kameňa, kladených do malty so škárami zaliatymi cem.maltou 0,586 t</t>
  </si>
  <si>
    <t>4</t>
  </si>
  <si>
    <t>113106612</t>
  </si>
  <si>
    <t>Rozoberanie zámkovej dlažby všetkých druhov okrem "DEKA" nad 20 m2 0,154 t</t>
  </si>
  <si>
    <t>5</t>
  </si>
  <si>
    <t>113107111</t>
  </si>
  <si>
    <t>Odstránenie podkladu alebo krytu v ploche do 200m2 z kameniva ťaženého, hr. do 100 mm, 0,160 t</t>
  </si>
  <si>
    <t>6</t>
  </si>
  <si>
    <t>130901121</t>
  </si>
  <si>
    <t>Búranie konštrukcií z prostého betónu neprekladaného kameňom vo vykopávkach</t>
  </si>
  <si>
    <t>m3</t>
  </si>
  <si>
    <t>7</t>
  </si>
  <si>
    <t>231</t>
  </si>
  <si>
    <t>180404112</t>
  </si>
  <si>
    <t>Založenie ihriskového trávnika výsevom na vrstve substrátu</t>
  </si>
  <si>
    <t>Vodorovné konštrukcie</t>
  </si>
  <si>
    <t>8</t>
  </si>
  <si>
    <t>312</t>
  </si>
  <si>
    <t>465511511</t>
  </si>
  <si>
    <t>Dlažba kladená do malty s vyplnením škár maltou MC 10 pl.20 m2, 200mm</t>
  </si>
  <si>
    <t>Komunikácie</t>
  </si>
  <si>
    <t>9</t>
  </si>
  <si>
    <t>566201111</t>
  </si>
  <si>
    <t>Úprava doterajšieho krytu z kameniva drveného v množstve do 0,04 m3/m2</t>
  </si>
  <si>
    <t>10</t>
  </si>
  <si>
    <t>596911112</t>
  </si>
  <si>
    <t>Kladenie zámkovej dlažby pre peších nad 20 m2</t>
  </si>
  <si>
    <t>Úpravy povrchov, podlahy, osadenie</t>
  </si>
  <si>
    <t>11</t>
  </si>
  <si>
    <t>011</t>
  </si>
  <si>
    <t>622491301</t>
  </si>
  <si>
    <t>Náter plota tekutý silikátový dvojnásobný</t>
  </si>
  <si>
    <t>Ostatné konštrukcie a práce-búranie</t>
  </si>
  <si>
    <t>12</t>
  </si>
  <si>
    <t>013</t>
  </si>
  <si>
    <t>965024121</t>
  </si>
  <si>
    <t>Búranie kamenných podláh alebo dlažieb z dosiek alebo mozaiky -0,192 t</t>
  </si>
  <si>
    <t>13</t>
  </si>
  <si>
    <t>976011211</t>
  </si>
  <si>
    <t>Oprava betónového oplotenia pamätníka</t>
  </si>
  <si>
    <t>14</t>
  </si>
  <si>
    <t>979054442</t>
  </si>
  <si>
    <t>Očistenie vybúranej  dlažby</t>
  </si>
  <si>
    <t>15</t>
  </si>
  <si>
    <t>979082111</t>
  </si>
  <si>
    <t>Vnútrostavenisková doprava sutiny a vybúraných hmôt do 10 m</t>
  </si>
  <si>
    <t>t</t>
  </si>
  <si>
    <t>Práce a dodávky PSV</t>
  </si>
  <si>
    <t>767</t>
  </si>
  <si>
    <t>Konštrukcie doplnkové kovové</t>
  </si>
  <si>
    <t>16</t>
  </si>
  <si>
    <t>767995104</t>
  </si>
  <si>
    <t>Montáž ostatných atypických  kovových stavebných doplnkových konštrukcií nad 20 do 50 kg</t>
  </si>
  <si>
    <t>kg</t>
  </si>
  <si>
    <t>783</t>
  </si>
  <si>
    <t>Dokončovacie práce - nátery</t>
  </si>
  <si>
    <t>17</t>
  </si>
  <si>
    <t>783125130</t>
  </si>
  <si>
    <t>Nátery oceľ.konštr. syntetické ľahkých "C" alebo veľmi ľahkých "CC" farby šedej dvojnásobné</t>
  </si>
  <si>
    <t>784</t>
  </si>
  <si>
    <t>Dokončovacie práce - maľby</t>
  </si>
  <si>
    <t>18</t>
  </si>
  <si>
    <t>784401801</t>
  </si>
  <si>
    <t>Odstránenie malieb obrúsením a oprášením  plota a pamätníka</t>
  </si>
  <si>
    <t>000</t>
  </si>
  <si>
    <t>Nepomenované práce</t>
  </si>
  <si>
    <t>Nepomenovaný diel</t>
  </si>
  <si>
    <t>19</t>
  </si>
  <si>
    <t>017</t>
  </si>
  <si>
    <t>077534211</t>
  </si>
  <si>
    <t>Oprava a vyčistenie pamatnej  tabule</t>
  </si>
  <si>
    <t>ks</t>
  </si>
  <si>
    <t>20</t>
  </si>
  <si>
    <t>078842111</t>
  </si>
  <si>
    <t>Oprava povrchu drieku pomníka sanačnou maltou (vrátane oškrábania a očistenia škár)</t>
  </si>
  <si>
    <t>OST</t>
  </si>
  <si>
    <t>21</t>
  </si>
  <si>
    <t>PK</t>
  </si>
  <si>
    <t>EURO</t>
  </si>
  <si>
    <t>Vplyv konverzie SKK na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</si>
</sst>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####;\-####"/>
    <numFmt numFmtId="173" formatCode="#,##0.000;\-#,##0.000"/>
    <numFmt numFmtId="174" formatCode="#,##0.00000;\-#,##0.00000"/>
    <numFmt numFmtId="175" formatCode="#,##0.0;\-#,##0.0"/>
  </numFmts>
  <fonts count="19">
    <font>
      <sz val="10"/>
      <name val="Arial"/>
      <charset val="110"/>
    </font>
    <font>
      <b/>
      <sz val="18"/>
      <color indexed="10"/>
      <name val="Arial CE"/>
      <charset val="110"/>
    </font>
    <font>
      <sz val="8"/>
      <name val="Arial"/>
      <charset val="110"/>
    </font>
    <font>
      <sz val="8"/>
      <name val="Arial CE"/>
      <charset val="110"/>
    </font>
    <font>
      <sz val="7"/>
      <name val="Arial"/>
      <charset val="110"/>
    </font>
    <font>
      <sz val="7"/>
      <name val="Arial CE"/>
      <charset val="110"/>
    </font>
    <font>
      <b/>
      <sz val="10"/>
      <name val="Arial"/>
      <charset val="110"/>
    </font>
    <font>
      <sz val="10"/>
      <name val="Arial CE"/>
      <charset val="110"/>
    </font>
    <font>
      <b/>
      <sz val="12"/>
      <name val="Arial"/>
      <charset val="110"/>
    </font>
    <font>
      <b/>
      <sz val="8"/>
      <name val="Arial"/>
      <charset val="110"/>
    </font>
    <font>
      <sz val="8"/>
      <color indexed="9"/>
      <name val="Arial CE"/>
      <charset val="110"/>
    </font>
    <font>
      <sz val="10"/>
      <color indexed="9"/>
      <name val="Arial CE"/>
      <charset val="110"/>
    </font>
    <font>
      <b/>
      <sz val="10"/>
      <name val="Arial CE"/>
      <charset val="110"/>
    </font>
    <font>
      <b/>
      <sz val="14"/>
      <color indexed="10"/>
      <name val="Arial CE"/>
      <charset val="110"/>
    </font>
    <font>
      <b/>
      <sz val="8"/>
      <name val="Arial CE"/>
      <charset val="110"/>
    </font>
    <font>
      <b/>
      <sz val="8"/>
      <color indexed="12"/>
      <name val="Arial"/>
      <charset val="110"/>
    </font>
    <font>
      <b/>
      <sz val="8"/>
      <color indexed="20"/>
      <name val="Arial"/>
      <charset val="110"/>
    </font>
    <font>
      <b/>
      <u/>
      <sz val="8"/>
      <name val="Arial"/>
      <charset val="110"/>
    </font>
    <font>
      <b/>
      <u/>
      <sz val="8"/>
      <color indexed="10"/>
      <name val="Arial"/>
      <charset val="110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</patternFill>
    </fill>
  </fills>
  <borders count="5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164">
    <xf numFmtId="0" fontId="0" fillId="0" borderId="0" xfId="0" applyAlignment="1">
      <alignment vertical="top"/>
      <protection locked="0"/>
    </xf>
    <xf numFmtId="0" fontId="0" fillId="0" borderId="0" xfId="0" applyAlignment="1" applyProtection="1">
      <alignment horizontal="left" vertical="top"/>
    </xf>
    <xf numFmtId="0" fontId="0" fillId="0" borderId="1" xfId="0" applyFont="1" applyBorder="1" applyAlignment="1" applyProtection="1">
      <alignment horizontal="left"/>
    </xf>
    <xf numFmtId="0" fontId="0" fillId="0" borderId="2" xfId="0" applyFont="1" applyBorder="1" applyAlignment="1" applyProtection="1">
      <alignment horizontal="left"/>
    </xf>
    <xf numFmtId="0" fontId="0" fillId="0" borderId="3" xfId="0" applyFont="1" applyBorder="1" applyAlignment="1" applyProtection="1">
      <alignment horizontal="left"/>
    </xf>
    <xf numFmtId="0" fontId="0" fillId="0" borderId="4" xfId="0" applyFont="1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5" xfId="0" applyFont="1" applyBorder="1" applyAlignment="1" applyProtection="1">
      <alignment horizontal="left"/>
    </xf>
    <xf numFmtId="0" fontId="0" fillId="0" borderId="6" xfId="0" applyFont="1" applyBorder="1" applyAlignment="1" applyProtection="1">
      <alignment horizontal="left"/>
    </xf>
    <xf numFmtId="0" fontId="0" fillId="0" borderId="7" xfId="0" applyFont="1" applyBorder="1" applyAlignment="1" applyProtection="1">
      <alignment horizontal="left"/>
    </xf>
    <xf numFmtId="0" fontId="0" fillId="0" borderId="8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172" fontId="3" fillId="0" borderId="10" xfId="0" applyNumberFormat="1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172" fontId="3" fillId="0" borderId="12" xfId="0" applyNumberFormat="1" applyFont="1" applyBorder="1" applyAlignment="1" applyProtection="1">
      <alignment horizontal="right" vertical="center"/>
    </xf>
    <xf numFmtId="172" fontId="3" fillId="0" borderId="0" xfId="0" applyNumberFormat="1" applyFont="1" applyAlignment="1" applyProtection="1">
      <alignment horizontal="right" vertical="center"/>
    </xf>
    <xf numFmtId="0" fontId="3" fillId="0" borderId="12" xfId="0" applyFont="1" applyBorder="1" applyAlignment="1" applyProtection="1">
      <alignment horizontal="left" vertical="top"/>
    </xf>
    <xf numFmtId="0" fontId="3" fillId="0" borderId="14" xfId="0" applyFont="1" applyBorder="1" applyAlignment="1" applyProtection="1">
      <alignment horizontal="left" vertical="top"/>
    </xf>
    <xf numFmtId="0" fontId="2" fillId="0" borderId="15" xfId="0" applyFont="1" applyBorder="1" applyAlignment="1" applyProtection="1">
      <alignment horizontal="left" vertical="center"/>
    </xf>
    <xf numFmtId="0" fontId="2" fillId="0" borderId="16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172" fontId="3" fillId="0" borderId="15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top"/>
    </xf>
    <xf numFmtId="0" fontId="3" fillId="0" borderId="17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left" vertical="center"/>
    </xf>
    <xf numFmtId="172" fontId="3" fillId="0" borderId="19" xfId="0" applyNumberFormat="1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2" fillId="0" borderId="19" xfId="0" applyFont="1" applyBorder="1" applyAlignment="1" applyProtection="1">
      <alignment horizontal="left" vertical="center"/>
    </xf>
    <xf numFmtId="172" fontId="3" fillId="0" borderId="20" xfId="0" applyNumberFormat="1" applyFont="1" applyBorder="1" applyAlignment="1" applyProtection="1">
      <alignment horizontal="right" vertical="center"/>
    </xf>
    <xf numFmtId="49" fontId="3" fillId="0" borderId="17" xfId="0" applyNumberFormat="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left" vertical="center"/>
    </xf>
    <xf numFmtId="0" fontId="2" fillId="0" borderId="22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2" fillId="0" borderId="23" xfId="0" applyFont="1" applyBorder="1" applyAlignment="1" applyProtection="1">
      <alignment horizontal="left" vertical="center"/>
    </xf>
    <xf numFmtId="0" fontId="2" fillId="0" borderId="24" xfId="0" applyFont="1" applyBorder="1" applyAlignment="1" applyProtection="1">
      <alignment horizontal="left" vertical="center"/>
    </xf>
    <xf numFmtId="0" fontId="2" fillId="0" borderId="25" xfId="0" applyFont="1" applyBorder="1" applyAlignment="1" applyProtection="1">
      <alignment horizontal="left" vertical="center"/>
    </xf>
    <xf numFmtId="0" fontId="2" fillId="0" borderId="26" xfId="0" applyFont="1" applyBorder="1" applyAlignment="1" applyProtection="1">
      <alignment horizontal="left" vertical="center"/>
    </xf>
    <xf numFmtId="0" fontId="2" fillId="0" borderId="27" xfId="0" applyFont="1" applyBorder="1" applyAlignment="1" applyProtection="1">
      <alignment horizontal="left" vertical="center"/>
    </xf>
    <xf numFmtId="0" fontId="2" fillId="0" borderId="28" xfId="0" applyFont="1" applyBorder="1" applyAlignment="1" applyProtection="1">
      <alignment horizontal="left" vertical="center"/>
    </xf>
    <xf numFmtId="37" fontId="0" fillId="0" borderId="29" xfId="0" applyNumberFormat="1" applyFont="1" applyBorder="1" applyAlignment="1" applyProtection="1">
      <alignment horizontal="right" vertical="center"/>
    </xf>
    <xf numFmtId="37" fontId="0" fillId="0" borderId="30" xfId="0" applyNumberFormat="1" applyFont="1" applyBorder="1" applyAlignment="1" applyProtection="1">
      <alignment horizontal="right" vertical="center"/>
    </xf>
    <xf numFmtId="37" fontId="7" fillId="0" borderId="31" xfId="0" applyNumberFormat="1" applyFont="1" applyBorder="1" applyAlignment="1" applyProtection="1">
      <alignment horizontal="right" vertical="center"/>
    </xf>
    <xf numFmtId="39" fontId="7" fillId="0" borderId="32" xfId="0" applyNumberFormat="1" applyFont="1" applyBorder="1" applyAlignment="1" applyProtection="1">
      <alignment horizontal="right" vertical="center"/>
    </xf>
    <xf numFmtId="37" fontId="0" fillId="0" borderId="31" xfId="0" applyNumberFormat="1" applyFont="1" applyBorder="1" applyAlignment="1" applyProtection="1">
      <alignment horizontal="right" vertical="center"/>
    </xf>
    <xf numFmtId="37" fontId="0" fillId="0" borderId="32" xfId="0" applyNumberFormat="1" applyFont="1" applyBorder="1" applyAlignment="1" applyProtection="1">
      <alignment horizontal="right" vertical="center"/>
    </xf>
    <xf numFmtId="37" fontId="7" fillId="0" borderId="30" xfId="0" applyNumberFormat="1" applyFont="1" applyBorder="1" applyAlignment="1" applyProtection="1">
      <alignment horizontal="right" vertical="center"/>
    </xf>
    <xf numFmtId="39" fontId="7" fillId="0" borderId="30" xfId="0" applyNumberFormat="1" applyFont="1" applyBorder="1" applyAlignment="1" applyProtection="1">
      <alignment horizontal="right" vertical="center"/>
    </xf>
    <xf numFmtId="37" fontId="0" fillId="0" borderId="33" xfId="0" applyNumberFormat="1" applyFont="1" applyBorder="1" applyAlignment="1" applyProtection="1">
      <alignment horizontal="right" vertical="center"/>
    </xf>
    <xf numFmtId="0" fontId="6" fillId="0" borderId="22" xfId="0" applyFont="1" applyBorder="1" applyAlignment="1" applyProtection="1">
      <alignment horizontal="left" vertical="center" wrapText="1"/>
    </xf>
    <xf numFmtId="0" fontId="8" fillId="0" borderId="24" xfId="0" applyFont="1" applyBorder="1" applyAlignment="1" applyProtection="1">
      <alignment horizontal="left" vertical="center"/>
    </xf>
    <xf numFmtId="0" fontId="8" fillId="0" borderId="26" xfId="0" applyFont="1" applyBorder="1" applyAlignment="1" applyProtection="1">
      <alignment horizontal="left" vertical="center"/>
    </xf>
    <xf numFmtId="0" fontId="6" fillId="0" borderId="27" xfId="0" applyFont="1" applyBorder="1" applyAlignment="1" applyProtection="1">
      <alignment horizontal="left" vertical="center"/>
    </xf>
    <xf numFmtId="0" fontId="6" fillId="0" borderId="25" xfId="0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horizontal="left" vertical="center"/>
    </xf>
    <xf numFmtId="0" fontId="6" fillId="0" borderId="26" xfId="0" applyFont="1" applyBorder="1" applyAlignment="1" applyProtection="1">
      <alignment horizontal="left" vertical="center"/>
    </xf>
    <xf numFmtId="172" fontId="2" fillId="0" borderId="34" xfId="0" applyNumberFormat="1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left" vertical="center"/>
    </xf>
    <xf numFmtId="0" fontId="2" fillId="0" borderId="17" xfId="0" applyFont="1" applyBorder="1" applyAlignment="1" applyProtection="1">
      <alignment horizontal="left" vertical="center"/>
    </xf>
    <xf numFmtId="39" fontId="7" fillId="0" borderId="18" xfId="0" applyNumberFormat="1" applyFont="1" applyBorder="1" applyAlignment="1" applyProtection="1">
      <alignment horizontal="right" vertical="center"/>
    </xf>
    <xf numFmtId="0" fontId="2" fillId="0" borderId="35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left" vertical="center"/>
    </xf>
    <xf numFmtId="39" fontId="0" fillId="0" borderId="18" xfId="0" applyNumberFormat="1" applyFont="1" applyBorder="1" applyAlignment="1" applyProtection="1">
      <alignment horizontal="right" vertical="center"/>
    </xf>
    <xf numFmtId="37" fontId="0" fillId="0" borderId="19" xfId="0" applyNumberFormat="1" applyFont="1" applyBorder="1" applyAlignment="1" applyProtection="1">
      <alignment horizontal="right" vertical="center"/>
    </xf>
    <xf numFmtId="0" fontId="10" fillId="0" borderId="19" xfId="0" applyFont="1" applyBorder="1" applyAlignment="1" applyProtection="1">
      <alignment horizontal="right" vertical="center"/>
    </xf>
    <xf numFmtId="0" fontId="10" fillId="0" borderId="20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center"/>
    </xf>
    <xf numFmtId="172" fontId="2" fillId="0" borderId="36" xfId="0" applyNumberFormat="1" applyFont="1" applyBorder="1" applyAlignment="1" applyProtection="1">
      <alignment horizontal="center" vertical="center"/>
    </xf>
    <xf numFmtId="37" fontId="0" fillId="0" borderId="18" xfId="0" applyNumberFormat="1" applyFont="1" applyBorder="1" applyAlignment="1" applyProtection="1">
      <alignment horizontal="right" vertical="center"/>
    </xf>
    <xf numFmtId="0" fontId="9" fillId="0" borderId="18" xfId="0" applyFont="1" applyBorder="1" applyAlignment="1" applyProtection="1">
      <alignment horizontal="left" vertical="center"/>
    </xf>
    <xf numFmtId="39" fontId="7" fillId="0" borderId="21" xfId="0" applyNumberFormat="1" applyFont="1" applyBorder="1" applyAlignment="1" applyProtection="1">
      <alignment horizontal="right" vertical="center"/>
    </xf>
    <xf numFmtId="39" fontId="0" fillId="0" borderId="21" xfId="0" applyNumberFormat="1" applyFont="1" applyBorder="1" applyAlignment="1" applyProtection="1">
      <alignment horizontal="right" vertical="center"/>
    </xf>
    <xf numFmtId="37" fontId="0" fillId="0" borderId="23" xfId="0" applyNumberFormat="1" applyFont="1" applyBorder="1" applyAlignment="1" applyProtection="1">
      <alignment horizontal="right" vertical="center"/>
    </xf>
    <xf numFmtId="172" fontId="2" fillId="0" borderId="37" xfId="0" applyNumberFormat="1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left" vertical="center"/>
    </xf>
    <xf numFmtId="0" fontId="2" fillId="0" borderId="30" xfId="0" applyFont="1" applyBorder="1" applyAlignment="1" applyProtection="1">
      <alignment horizontal="left" vertical="center"/>
    </xf>
    <xf numFmtId="0" fontId="2" fillId="0" borderId="31" xfId="0" applyFont="1" applyBorder="1" applyAlignment="1" applyProtection="1">
      <alignment horizontal="left" vertical="center"/>
    </xf>
    <xf numFmtId="39" fontId="7" fillId="0" borderId="38" xfId="0" applyNumberFormat="1" applyFont="1" applyBorder="1" applyAlignment="1" applyProtection="1">
      <alignment horizontal="right" vertical="center"/>
    </xf>
    <xf numFmtId="39" fontId="7" fillId="0" borderId="22" xfId="0" applyNumberFormat="1" applyFont="1" applyBorder="1" applyAlignment="1" applyProtection="1">
      <alignment horizontal="right" vertical="center"/>
    </xf>
    <xf numFmtId="37" fontId="11" fillId="0" borderId="7" xfId="0" applyNumberFormat="1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left" vertical="top"/>
    </xf>
    <xf numFmtId="0" fontId="2" fillId="0" borderId="39" xfId="0" applyFont="1" applyBorder="1" applyAlignment="1" applyProtection="1">
      <alignment horizontal="left" vertical="center"/>
    </xf>
    <xf numFmtId="0" fontId="2" fillId="0" borderId="40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41" xfId="0" applyFont="1" applyBorder="1" applyAlignment="1" applyProtection="1">
      <alignment horizontal="left"/>
    </xf>
    <xf numFmtId="0" fontId="2" fillId="0" borderId="14" xfId="0" applyFont="1" applyBorder="1" applyAlignment="1" applyProtection="1">
      <alignment horizontal="left"/>
    </xf>
    <xf numFmtId="37" fontId="3" fillId="0" borderId="18" xfId="0" applyNumberFormat="1" applyFont="1" applyBorder="1" applyAlignment="1" applyProtection="1">
      <alignment horizontal="right" vertical="center"/>
    </xf>
    <xf numFmtId="39" fontId="3" fillId="0" borderId="19" xfId="0" applyNumberFormat="1" applyFont="1" applyBorder="1" applyAlignment="1" applyProtection="1">
      <alignment horizontal="right" vertical="center"/>
    </xf>
    <xf numFmtId="39" fontId="7" fillId="0" borderId="14" xfId="0" applyNumberFormat="1" applyFont="1" applyBorder="1" applyAlignment="1" applyProtection="1">
      <alignment horizontal="right" vertical="center"/>
    </xf>
    <xf numFmtId="0" fontId="2" fillId="0" borderId="42" xfId="0" applyFont="1" applyBorder="1" applyAlignment="1" applyProtection="1">
      <alignment horizontal="left" vertical="center"/>
    </xf>
    <xf numFmtId="0" fontId="6" fillId="0" borderId="43" xfId="0" applyFont="1" applyBorder="1" applyAlignment="1" applyProtection="1">
      <alignment horizontal="left" vertical="top"/>
    </xf>
    <xf numFmtId="0" fontId="2" fillId="0" borderId="9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left" vertical="center"/>
    </xf>
    <xf numFmtId="39" fontId="12" fillId="0" borderId="44" xfId="0" applyNumberFormat="1" applyFont="1" applyBorder="1" applyAlignment="1" applyProtection="1">
      <alignment horizontal="right" vertical="center"/>
    </xf>
    <xf numFmtId="0" fontId="2" fillId="0" borderId="45" xfId="0" applyFont="1" applyBorder="1" applyAlignment="1" applyProtection="1">
      <alignment horizontal="left" vertical="center"/>
    </xf>
    <xf numFmtId="0" fontId="0" fillId="0" borderId="25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/>
    </xf>
    <xf numFmtId="0" fontId="2" fillId="0" borderId="46" xfId="0" applyFont="1" applyBorder="1" applyAlignment="1" applyProtection="1">
      <alignment horizontal="left" vertical="center"/>
    </xf>
    <xf numFmtId="0" fontId="2" fillId="0" borderId="38" xfId="0" applyFont="1" applyBorder="1" applyAlignment="1" applyProtection="1">
      <alignment horizontal="left"/>
    </xf>
    <xf numFmtId="0" fontId="2" fillId="0" borderId="33" xfId="0" applyFont="1" applyBorder="1" applyAlignment="1" applyProtection="1">
      <alignment horizontal="left" vertical="center"/>
    </xf>
    <xf numFmtId="0" fontId="13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center" vertical="center"/>
    </xf>
    <xf numFmtId="0" fontId="0" fillId="2" borderId="0" xfId="0" applyFont="1" applyFill="1" applyAlignment="1" applyProtection="1">
      <alignment horizontal="left" vertical="center"/>
    </xf>
    <xf numFmtId="0" fontId="3" fillId="3" borderId="47" xfId="0" applyFont="1" applyFill="1" applyBorder="1" applyAlignment="1" applyProtection="1">
      <alignment horizontal="center" vertical="center" wrapText="1"/>
    </xf>
    <xf numFmtId="0" fontId="3" fillId="3" borderId="48" xfId="0" applyFont="1" applyFill="1" applyBorder="1" applyAlignment="1" applyProtection="1">
      <alignment horizontal="center" vertical="center" wrapText="1"/>
    </xf>
    <xf numFmtId="0" fontId="3" fillId="3" borderId="49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 wrapText="1"/>
    </xf>
    <xf numFmtId="172" fontId="3" fillId="3" borderId="37" xfId="0" applyNumberFormat="1" applyFont="1" applyFill="1" applyBorder="1" applyAlignment="1" applyProtection="1">
      <alignment horizontal="center" vertical="center"/>
    </xf>
    <xf numFmtId="172" fontId="3" fillId="3" borderId="50" xfId="0" applyNumberFormat="1" applyFont="1" applyFill="1" applyBorder="1" applyAlignment="1" applyProtection="1">
      <alignment horizontal="center" vertical="center"/>
    </xf>
    <xf numFmtId="172" fontId="3" fillId="3" borderId="51" xfId="0" applyNumberFormat="1" applyFont="1" applyFill="1" applyBorder="1" applyAlignment="1" applyProtection="1">
      <alignment horizontal="center" vertical="center"/>
    </xf>
    <xf numFmtId="172" fontId="3" fillId="3" borderId="31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Alignment="1" applyProtection="1">
      <alignment horizontal="left"/>
    </xf>
    <xf numFmtId="0" fontId="9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/>
    </xf>
    <xf numFmtId="39" fontId="15" fillId="0" borderId="0" xfId="0" applyNumberFormat="1" applyFont="1" applyAlignment="1" applyProtection="1">
      <alignment horizontal="right" vertical="center"/>
    </xf>
    <xf numFmtId="173" fontId="15" fillId="0" borderId="0" xfId="0" applyNumberFormat="1" applyFont="1" applyAlignment="1" applyProtection="1">
      <alignment horizontal="right" vertical="center"/>
    </xf>
    <xf numFmtId="0" fontId="16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/>
    </xf>
    <xf numFmtId="39" fontId="16" fillId="0" borderId="0" xfId="0" applyNumberFormat="1" applyFont="1" applyAlignment="1" applyProtection="1">
      <alignment horizontal="right" vertical="center"/>
    </xf>
    <xf numFmtId="173" fontId="16" fillId="0" borderId="0" xfId="0" applyNumberFormat="1" applyFont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</xf>
    <xf numFmtId="39" fontId="18" fillId="0" borderId="0" xfId="0" applyNumberFormat="1" applyFont="1" applyAlignment="1" applyProtection="1">
      <alignment horizontal="right" vertical="center"/>
    </xf>
    <xf numFmtId="173" fontId="18" fillId="0" borderId="0" xfId="0" applyNumberFormat="1" applyFont="1" applyAlignment="1" applyProtection="1">
      <alignment horizontal="right" vertical="center"/>
    </xf>
    <xf numFmtId="0" fontId="3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172" fontId="2" fillId="3" borderId="31" xfId="0" applyNumberFormat="1" applyFont="1" applyFill="1" applyBorder="1" applyAlignment="1" applyProtection="1">
      <alignment horizontal="center" vertical="center"/>
    </xf>
    <xf numFmtId="172" fontId="2" fillId="3" borderId="51" xfId="0" applyNumberFormat="1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left"/>
    </xf>
    <xf numFmtId="0" fontId="2" fillId="2" borderId="22" xfId="0" applyFont="1" applyFill="1" applyBorder="1" applyAlignment="1" applyProtection="1">
      <alignment horizontal="left"/>
    </xf>
    <xf numFmtId="0" fontId="2" fillId="2" borderId="23" xfId="0" applyFont="1" applyFill="1" applyBorder="1" applyAlignment="1" applyProtection="1">
      <alignment horizontal="left"/>
    </xf>
    <xf numFmtId="0" fontId="15" fillId="0" borderId="2" xfId="0" applyFont="1" applyBorder="1" applyAlignment="1" applyProtection="1">
      <alignment horizontal="left" vertical="center"/>
    </xf>
    <xf numFmtId="0" fontId="15" fillId="0" borderId="2" xfId="0" applyFont="1" applyBorder="1" applyAlignment="1" applyProtection="1">
      <alignment horizontal="center" vertical="center"/>
    </xf>
    <xf numFmtId="39" fontId="15" fillId="0" borderId="2" xfId="0" applyNumberFormat="1" applyFont="1" applyBorder="1" applyAlignment="1" applyProtection="1">
      <alignment horizontal="right" vertical="center"/>
    </xf>
    <xf numFmtId="173" fontId="15" fillId="0" borderId="2" xfId="0" applyNumberFormat="1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/>
    </xf>
    <xf numFmtId="39" fontId="2" fillId="0" borderId="0" xfId="0" applyNumberFormat="1" applyFont="1" applyAlignment="1" applyProtection="1">
      <alignment horizontal="right" vertical="center"/>
    </xf>
    <xf numFmtId="174" fontId="2" fillId="0" borderId="0" xfId="0" applyNumberFormat="1" applyFont="1" applyAlignment="1" applyProtection="1">
      <alignment horizontal="right" vertical="center"/>
    </xf>
    <xf numFmtId="173" fontId="2" fillId="0" borderId="0" xfId="0" applyNumberFormat="1" applyFont="1" applyAlignment="1" applyProtection="1">
      <alignment horizontal="right" vertical="center"/>
    </xf>
    <xf numFmtId="175" fontId="2" fillId="0" borderId="0" xfId="0" applyNumberFormat="1" applyFont="1" applyAlignment="1" applyProtection="1">
      <alignment horizontal="right" vertical="center"/>
    </xf>
    <xf numFmtId="37" fontId="2" fillId="0" borderId="0" xfId="0" applyNumberFormat="1" applyFont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showGridLines="0" tabSelected="1" workbookViewId="0">
      <selection activeCell="O31" sqref="O31"/>
    </sheetView>
  </sheetViews>
  <sheetFormatPr defaultColWidth="9.109375" defaultRowHeight="12.75" customHeight="1"/>
  <cols>
    <col min="1" max="1" width="2.44140625" style="1" customWidth="1"/>
    <col min="2" max="2" width="1.88671875" style="1" customWidth="1"/>
    <col min="3" max="3" width="2.88671875" style="1" customWidth="1"/>
    <col min="4" max="4" width="6.6640625" style="1" customWidth="1"/>
    <col min="5" max="5" width="13.5546875" style="1" customWidth="1"/>
    <col min="6" max="6" width="0.5546875" style="1" customWidth="1"/>
    <col min="7" max="7" width="2.5546875" style="1" customWidth="1"/>
    <col min="8" max="8" width="2.6640625" style="1" customWidth="1"/>
    <col min="9" max="9" width="10.44140625" style="1" customWidth="1"/>
    <col min="10" max="10" width="13.44140625" style="1" customWidth="1"/>
    <col min="11" max="11" width="0.6640625" style="1" customWidth="1"/>
    <col min="12" max="12" width="2.44140625" style="1" customWidth="1"/>
    <col min="13" max="13" width="2.88671875" style="1" customWidth="1"/>
    <col min="14" max="14" width="2" style="1" customWidth="1"/>
    <col min="15" max="15" width="12.44140625" style="1" customWidth="1"/>
    <col min="16" max="16" width="3" style="1" customWidth="1"/>
    <col min="17" max="17" width="2" style="1" customWidth="1"/>
    <col min="18" max="18" width="13.5546875" style="1" customWidth="1"/>
    <col min="19" max="19" width="0.5546875" style="1" customWidth="1"/>
    <col min="20" max="16384" width="9.109375" style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7.25" customHeight="1">
      <c r="A5" s="15"/>
      <c r="B5" s="16" t="s">
        <v>1</v>
      </c>
      <c r="C5" s="16"/>
      <c r="D5" s="16"/>
      <c r="E5" s="17" t="s">
        <v>2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3</v>
      </c>
      <c r="P5" s="17" t="s">
        <v>4</v>
      </c>
      <c r="Q5" s="20"/>
      <c r="R5" s="19"/>
      <c r="S5" s="21"/>
    </row>
    <row r="6" spans="1:19" ht="17.25" hidden="1" customHeight="1">
      <c r="A6" s="15"/>
      <c r="B6" s="16" t="s">
        <v>5</v>
      </c>
      <c r="C6" s="16"/>
      <c r="D6" s="16"/>
      <c r="E6" s="22" t="s">
        <v>6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7</v>
      </c>
      <c r="C7" s="16"/>
      <c r="D7" s="16"/>
      <c r="E7" s="26" t="s">
        <v>4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8</v>
      </c>
      <c r="P7" s="22"/>
      <c r="Q7" s="25"/>
      <c r="R7" s="23"/>
      <c r="S7" s="21"/>
    </row>
    <row r="8" spans="1:19" ht="17.25" hidden="1" customHeight="1">
      <c r="A8" s="15"/>
      <c r="B8" s="16" t="s">
        <v>9</v>
      </c>
      <c r="C8" s="16"/>
      <c r="D8" s="16"/>
      <c r="E8" s="26" t="s">
        <v>4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10</v>
      </c>
      <c r="C9" s="16"/>
      <c r="D9" s="16"/>
      <c r="E9" s="27" t="s">
        <v>4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11</v>
      </c>
      <c r="P9" s="30" t="s">
        <v>12</v>
      </c>
      <c r="Q9" s="31"/>
      <c r="R9" s="29"/>
      <c r="S9" s="21"/>
    </row>
    <row r="10" spans="1:19" ht="17.25" hidden="1" customHeight="1">
      <c r="A10" s="15"/>
      <c r="B10" s="16" t="s">
        <v>13</v>
      </c>
      <c r="C10" s="16"/>
      <c r="D10" s="16"/>
      <c r="E10" s="32" t="s">
        <v>4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>
      <c r="A11" s="15"/>
      <c r="B11" s="16" t="s">
        <v>14</v>
      </c>
      <c r="C11" s="16"/>
      <c r="D11" s="16"/>
      <c r="E11" s="32" t="s">
        <v>4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>
      <c r="A12" s="15"/>
      <c r="B12" s="16" t="s">
        <v>15</v>
      </c>
      <c r="C12" s="16"/>
      <c r="D12" s="16"/>
      <c r="E12" s="32" t="s">
        <v>4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>
      <c r="A13" s="15"/>
      <c r="B13" s="16"/>
      <c r="C13" s="16"/>
      <c r="D13" s="16"/>
      <c r="E13" s="32" t="s">
        <v>4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>
      <c r="A14" s="15"/>
      <c r="B14" s="16"/>
      <c r="C14" s="16"/>
      <c r="D14" s="16"/>
      <c r="E14" s="32" t="s">
        <v>4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>
      <c r="A15" s="15"/>
      <c r="B15" s="16"/>
      <c r="C15" s="16"/>
      <c r="D15" s="16"/>
      <c r="E15" s="32" t="s">
        <v>4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>
      <c r="A16" s="15"/>
      <c r="B16" s="16"/>
      <c r="C16" s="16"/>
      <c r="D16" s="16"/>
      <c r="E16" s="32" t="s">
        <v>4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>
      <c r="A17" s="15"/>
      <c r="B17" s="16"/>
      <c r="C17" s="16"/>
      <c r="D17" s="16"/>
      <c r="E17" s="32" t="s">
        <v>4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>
      <c r="A18" s="15"/>
      <c r="B18" s="16"/>
      <c r="C18" s="16"/>
      <c r="D18" s="16"/>
      <c r="E18" s="32" t="s">
        <v>4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>
      <c r="A19" s="15"/>
      <c r="B19" s="16"/>
      <c r="C19" s="16"/>
      <c r="D19" s="16"/>
      <c r="E19" s="32" t="s">
        <v>4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>
      <c r="A20" s="15"/>
      <c r="B20" s="16"/>
      <c r="C20" s="16"/>
      <c r="D20" s="16"/>
      <c r="E20" s="32" t="s">
        <v>4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>
      <c r="A21" s="15"/>
      <c r="B21" s="16"/>
      <c r="C21" s="16"/>
      <c r="D21" s="16"/>
      <c r="E21" s="32" t="s">
        <v>4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>
      <c r="A22" s="15"/>
      <c r="B22" s="16"/>
      <c r="C22" s="16"/>
      <c r="D22" s="16"/>
      <c r="E22" s="32" t="s">
        <v>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>
      <c r="A23" s="15"/>
      <c r="B23" s="16"/>
      <c r="C23" s="16"/>
      <c r="D23" s="16"/>
      <c r="E23" s="32" t="s">
        <v>4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>
      <c r="A24" s="15"/>
      <c r="B24" s="16"/>
      <c r="C24" s="16"/>
      <c r="D24" s="16"/>
      <c r="E24" s="32" t="s">
        <v>4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16</v>
      </c>
      <c r="P25" s="16" t="s">
        <v>17</v>
      </c>
      <c r="Q25" s="16"/>
      <c r="R25" s="16"/>
      <c r="S25" s="21"/>
    </row>
    <row r="26" spans="1:19" ht="17.25" customHeight="1">
      <c r="A26" s="15"/>
      <c r="B26" s="16" t="s">
        <v>18</v>
      </c>
      <c r="C26" s="16"/>
      <c r="D26" s="16"/>
      <c r="E26" s="17" t="s">
        <v>19</v>
      </c>
      <c r="F26" s="18"/>
      <c r="G26" s="18"/>
      <c r="H26" s="18"/>
      <c r="I26" s="18"/>
      <c r="J26" s="19"/>
      <c r="K26" s="16"/>
      <c r="L26" s="16"/>
      <c r="M26" s="16"/>
      <c r="N26" s="16"/>
      <c r="O26" s="33" t="s">
        <v>20</v>
      </c>
      <c r="P26" s="34"/>
      <c r="Q26" s="35"/>
      <c r="R26" s="36"/>
      <c r="S26" s="21"/>
    </row>
    <row r="27" spans="1:19" ht="17.25" customHeight="1">
      <c r="A27" s="15"/>
      <c r="B27" s="16" t="s">
        <v>21</v>
      </c>
      <c r="C27" s="16"/>
      <c r="D27" s="16"/>
      <c r="E27" s="22"/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22</v>
      </c>
      <c r="C28" s="16"/>
      <c r="D28" s="16"/>
      <c r="E28" s="22" t="s">
        <v>4</v>
      </c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23</v>
      </c>
      <c r="F30" s="16"/>
      <c r="G30" s="16" t="s">
        <v>24</v>
      </c>
      <c r="H30" s="16"/>
      <c r="I30" s="16"/>
      <c r="J30" s="16"/>
      <c r="K30" s="16"/>
      <c r="L30" s="16"/>
      <c r="M30" s="16"/>
      <c r="N30" s="16"/>
      <c r="O30" s="37" t="s">
        <v>25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/>
      <c r="I31" s="40"/>
      <c r="J31" s="16"/>
      <c r="K31" s="16"/>
      <c r="L31" s="16"/>
      <c r="M31" s="16"/>
      <c r="N31" s="16"/>
      <c r="O31" s="41"/>
      <c r="P31" s="25"/>
      <c r="Q31" s="25"/>
      <c r="R31" s="42"/>
      <c r="S31" s="21"/>
    </row>
    <row r="32" spans="1:19" ht="8.25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</row>
    <row r="33" spans="1:19" ht="20.25" customHeight="1">
      <c r="A33" s="46"/>
      <c r="B33" s="47"/>
      <c r="C33" s="47"/>
      <c r="D33" s="47"/>
      <c r="E33" s="48" t="s">
        <v>26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</row>
    <row r="34" spans="1:19" ht="20.25" customHeight="1">
      <c r="A34" s="50" t="s">
        <v>27</v>
      </c>
      <c r="B34" s="51"/>
      <c r="C34" s="51"/>
      <c r="D34" s="52"/>
      <c r="E34" s="53" t="s">
        <v>28</v>
      </c>
      <c r="F34" s="52"/>
      <c r="G34" s="53" t="s">
        <v>29</v>
      </c>
      <c r="H34" s="51"/>
      <c r="I34" s="52"/>
      <c r="J34" s="53" t="s">
        <v>30</v>
      </c>
      <c r="K34" s="51"/>
      <c r="L34" s="53" t="s">
        <v>31</v>
      </c>
      <c r="M34" s="51"/>
      <c r="N34" s="51"/>
      <c r="O34" s="52"/>
      <c r="P34" s="53" t="s">
        <v>32</v>
      </c>
      <c r="Q34" s="51"/>
      <c r="R34" s="51"/>
      <c r="S34" s="54"/>
    </row>
    <row r="35" spans="1:19" ht="20.25" customHeight="1">
      <c r="A35" s="55"/>
      <c r="B35" s="56"/>
      <c r="C35" s="56"/>
      <c r="D35" s="57">
        <v>0</v>
      </c>
      <c r="E35" s="58">
        <f>IF(D35=0,0,R47/D35)</f>
        <v>0</v>
      </c>
      <c r="F35" s="59"/>
      <c r="G35" s="60"/>
      <c r="H35" s="56"/>
      <c r="I35" s="57">
        <v>0</v>
      </c>
      <c r="J35" s="58">
        <f>IF(I35=0,0,R47/I35)</f>
        <v>0</v>
      </c>
      <c r="K35" s="61"/>
      <c r="L35" s="60"/>
      <c r="M35" s="56"/>
      <c r="N35" s="56"/>
      <c r="O35" s="57">
        <v>0</v>
      </c>
      <c r="P35" s="60"/>
      <c r="Q35" s="56"/>
      <c r="R35" s="62">
        <f>IF(O35=0,0,R47/O35)</f>
        <v>0</v>
      </c>
      <c r="S35" s="63"/>
    </row>
    <row r="36" spans="1:19" ht="20.25" customHeight="1">
      <c r="A36" s="46"/>
      <c r="B36" s="47"/>
      <c r="C36" s="47"/>
      <c r="D36" s="47"/>
      <c r="E36" s="48" t="s">
        <v>33</v>
      </c>
      <c r="F36" s="47"/>
      <c r="G36" s="47"/>
      <c r="H36" s="47"/>
      <c r="I36" s="47"/>
      <c r="J36" s="64" t="s">
        <v>34</v>
      </c>
      <c r="K36" s="47"/>
      <c r="L36" s="47"/>
      <c r="M36" s="47"/>
      <c r="N36" s="47"/>
      <c r="O36" s="47"/>
      <c r="P36" s="47"/>
      <c r="Q36" s="47"/>
      <c r="R36" s="47"/>
      <c r="S36" s="49"/>
    </row>
    <row r="37" spans="1:19" ht="20.25" customHeight="1">
      <c r="A37" s="65" t="s">
        <v>35</v>
      </c>
      <c r="B37" s="66"/>
      <c r="C37" s="67" t="s">
        <v>36</v>
      </c>
      <c r="D37" s="68"/>
      <c r="E37" s="68"/>
      <c r="F37" s="69"/>
      <c r="G37" s="65" t="s">
        <v>37</v>
      </c>
      <c r="H37" s="70"/>
      <c r="I37" s="67" t="s">
        <v>38</v>
      </c>
      <c r="J37" s="68"/>
      <c r="K37" s="68"/>
      <c r="L37" s="65" t="s">
        <v>39</v>
      </c>
      <c r="M37" s="70"/>
      <c r="N37" s="67" t="s">
        <v>40</v>
      </c>
      <c r="O37" s="68"/>
      <c r="P37" s="68"/>
      <c r="Q37" s="68"/>
      <c r="R37" s="68"/>
      <c r="S37" s="69"/>
    </row>
    <row r="38" spans="1:19" ht="20.25" customHeight="1">
      <c r="A38" s="71">
        <v>1</v>
      </c>
      <c r="B38" s="72" t="s">
        <v>41</v>
      </c>
      <c r="C38" s="19"/>
      <c r="D38" s="73" t="s">
        <v>42</v>
      </c>
      <c r="E38" s="74">
        <f>SUMIF(Rozpocet!O5:O65535,8,Rozpocet!I5:I65535)</f>
        <v>0</v>
      </c>
      <c r="F38" s="75"/>
      <c r="G38" s="71">
        <v>8</v>
      </c>
      <c r="H38" s="76" t="s">
        <v>43</v>
      </c>
      <c r="I38" s="36"/>
      <c r="J38" s="77">
        <v>0</v>
      </c>
      <c r="K38" s="78"/>
      <c r="L38" s="71">
        <v>13</v>
      </c>
      <c r="M38" s="34" t="s">
        <v>44</v>
      </c>
      <c r="N38" s="39"/>
      <c r="O38" s="39"/>
      <c r="P38" s="79">
        <f>M48</f>
        <v>19</v>
      </c>
      <c r="Q38" s="80" t="s">
        <v>45</v>
      </c>
      <c r="R38" s="74">
        <v>0</v>
      </c>
      <c r="S38" s="75"/>
    </row>
    <row r="39" spans="1:19" ht="20.25" customHeight="1">
      <c r="A39" s="71">
        <v>2</v>
      </c>
      <c r="B39" s="81"/>
      <c r="C39" s="29"/>
      <c r="D39" s="73" t="s">
        <v>46</v>
      </c>
      <c r="E39" s="74">
        <f>SUMIF(Rozpocet!O10:O65536,4,Rozpocet!I10:I65536)</f>
        <v>0</v>
      </c>
      <c r="F39" s="75"/>
      <c r="G39" s="71">
        <v>9</v>
      </c>
      <c r="H39" s="16" t="s">
        <v>47</v>
      </c>
      <c r="I39" s="73"/>
      <c r="J39" s="77">
        <v>0</v>
      </c>
      <c r="K39" s="78"/>
      <c r="L39" s="71">
        <v>14</v>
      </c>
      <c r="M39" s="34" t="s">
        <v>48</v>
      </c>
      <c r="N39" s="39"/>
      <c r="O39" s="39"/>
      <c r="P39" s="79">
        <f>M48</f>
        <v>19</v>
      </c>
      <c r="Q39" s="80" t="s">
        <v>45</v>
      </c>
      <c r="R39" s="74">
        <v>0</v>
      </c>
      <c r="S39" s="75"/>
    </row>
    <row r="40" spans="1:19" ht="20.25" customHeight="1">
      <c r="A40" s="71">
        <v>3</v>
      </c>
      <c r="B40" s="72" t="s">
        <v>49</v>
      </c>
      <c r="C40" s="19"/>
      <c r="D40" s="73" t="s">
        <v>42</v>
      </c>
      <c r="E40" s="74">
        <f>SUMIF(Rozpocet!O11:O65536,32,Rozpocet!I11:I65536)</f>
        <v>0</v>
      </c>
      <c r="F40" s="75"/>
      <c r="G40" s="71">
        <v>10</v>
      </c>
      <c r="H40" s="76" t="s">
        <v>50</v>
      </c>
      <c r="I40" s="36"/>
      <c r="J40" s="77">
        <v>0</v>
      </c>
      <c r="K40" s="78"/>
      <c r="L40" s="71">
        <v>15</v>
      </c>
      <c r="M40" s="34" t="s">
        <v>51</v>
      </c>
      <c r="N40" s="39"/>
      <c r="O40" s="39"/>
      <c r="P40" s="79">
        <f>M48</f>
        <v>19</v>
      </c>
      <c r="Q40" s="80" t="s">
        <v>45</v>
      </c>
      <c r="R40" s="74">
        <v>0</v>
      </c>
      <c r="S40" s="75"/>
    </row>
    <row r="41" spans="1:19" ht="20.25" customHeight="1">
      <c r="A41" s="71">
        <v>4</v>
      </c>
      <c r="B41" s="81"/>
      <c r="C41" s="29"/>
      <c r="D41" s="73" t="s">
        <v>46</v>
      </c>
      <c r="E41" s="74">
        <f>SUMIF(Rozpocet!O12:O65536,16,Rozpocet!I12:I65536)+SUMIF(Rozpocet!O12:O65536,128,Rozpocet!I12:I65536)</f>
        <v>0</v>
      </c>
      <c r="F41" s="75"/>
      <c r="G41" s="71">
        <v>11</v>
      </c>
      <c r="H41" s="76"/>
      <c r="I41" s="36"/>
      <c r="J41" s="77">
        <v>0</v>
      </c>
      <c r="K41" s="78"/>
      <c r="L41" s="71">
        <v>16</v>
      </c>
      <c r="M41" s="34" t="s">
        <v>52</v>
      </c>
      <c r="N41" s="39"/>
      <c r="O41" s="39"/>
      <c r="P41" s="79">
        <f>M48</f>
        <v>19</v>
      </c>
      <c r="Q41" s="80" t="s">
        <v>45</v>
      </c>
      <c r="R41" s="74">
        <v>0</v>
      </c>
      <c r="S41" s="75"/>
    </row>
    <row r="42" spans="1:19" ht="20.25" customHeight="1">
      <c r="A42" s="71">
        <v>5</v>
      </c>
      <c r="B42" s="72" t="s">
        <v>53</v>
      </c>
      <c r="C42" s="19"/>
      <c r="D42" s="73" t="s">
        <v>42</v>
      </c>
      <c r="E42" s="74">
        <f>SUMIF(Rozpocet!O13:O65536,256,Rozpocet!I13:I65536)</f>
        <v>0</v>
      </c>
      <c r="F42" s="75"/>
      <c r="G42" s="82"/>
      <c r="H42" s="39"/>
      <c r="I42" s="36"/>
      <c r="J42" s="83"/>
      <c r="K42" s="78"/>
      <c r="L42" s="71">
        <v>17</v>
      </c>
      <c r="M42" s="34" t="s">
        <v>54</v>
      </c>
      <c r="N42" s="39"/>
      <c r="O42" s="39"/>
      <c r="P42" s="79">
        <f>M48</f>
        <v>19</v>
      </c>
      <c r="Q42" s="80" t="s">
        <v>45</v>
      </c>
      <c r="R42" s="74">
        <v>0</v>
      </c>
      <c r="S42" s="75"/>
    </row>
    <row r="43" spans="1:19" ht="20.25" customHeight="1">
      <c r="A43" s="71">
        <v>6</v>
      </c>
      <c r="B43" s="81"/>
      <c r="C43" s="29"/>
      <c r="D43" s="73" t="s">
        <v>46</v>
      </c>
      <c r="E43" s="74">
        <f>SUMIF(Rozpocet!O14:O65536,64,Rozpocet!I14:I65536)</f>
        <v>0</v>
      </c>
      <c r="F43" s="75"/>
      <c r="G43" s="82"/>
      <c r="H43" s="39"/>
      <c r="I43" s="36"/>
      <c r="J43" s="83"/>
      <c r="K43" s="78"/>
      <c r="L43" s="71">
        <v>18</v>
      </c>
      <c r="M43" s="76" t="s">
        <v>55</v>
      </c>
      <c r="N43" s="39"/>
      <c r="O43" s="39"/>
      <c r="P43" s="39"/>
      <c r="Q43" s="39"/>
      <c r="R43" s="74">
        <f>SUMIF(Rozpocet!O14:O65536,1024,Rozpocet!I14:I65536)</f>
        <v>0</v>
      </c>
      <c r="S43" s="75"/>
    </row>
    <row r="44" spans="1:19" ht="20.25" customHeight="1">
      <c r="A44" s="71">
        <v>7</v>
      </c>
      <c r="B44" s="84" t="s">
        <v>56</v>
      </c>
      <c r="C44" s="39"/>
      <c r="D44" s="36"/>
      <c r="E44" s="85">
        <f>SUM(E38:E43)</f>
        <v>0</v>
      </c>
      <c r="F44" s="49"/>
      <c r="G44" s="71">
        <v>12</v>
      </c>
      <c r="H44" s="84" t="s">
        <v>57</v>
      </c>
      <c r="I44" s="36"/>
      <c r="J44" s="86">
        <f>SUM(J38:J41)</f>
        <v>0</v>
      </c>
      <c r="K44" s="87"/>
      <c r="L44" s="71">
        <v>19</v>
      </c>
      <c r="M44" s="84" t="s">
        <v>58</v>
      </c>
      <c r="N44" s="39"/>
      <c r="O44" s="39"/>
      <c r="P44" s="39"/>
      <c r="Q44" s="75"/>
      <c r="R44" s="85">
        <f>SUM(R38:R43)</f>
        <v>0</v>
      </c>
      <c r="S44" s="49"/>
    </row>
    <row r="45" spans="1:19" ht="20.25" customHeight="1">
      <c r="A45" s="88">
        <v>20</v>
      </c>
      <c r="B45" s="89" t="s">
        <v>59</v>
      </c>
      <c r="C45" s="90"/>
      <c r="D45" s="91"/>
      <c r="E45" s="92">
        <f>SUMIF(Rozpocet!O14:O65536,512,Rozpocet!I14:I65536)</f>
        <v>0</v>
      </c>
      <c r="F45" s="45"/>
      <c r="G45" s="88">
        <v>21</v>
      </c>
      <c r="H45" s="89" t="s">
        <v>60</v>
      </c>
      <c r="I45" s="91"/>
      <c r="J45" s="93">
        <v>0</v>
      </c>
      <c r="K45" s="94">
        <f>M48</f>
        <v>19</v>
      </c>
      <c r="L45" s="88">
        <v>22</v>
      </c>
      <c r="M45" s="89" t="s">
        <v>61</v>
      </c>
      <c r="N45" s="90"/>
      <c r="O45" s="44"/>
      <c r="P45" s="44"/>
      <c r="Q45" s="44"/>
      <c r="R45" s="92">
        <f>SUMIF(Rozpocet!O14:O65536,"&lt;4",Rozpocet!I14:I65536)+SUMIF(Rozpocet!O14:O65536,"&gt;1024",Rozpocet!I14:I65536)</f>
        <v>0</v>
      </c>
      <c r="S45" s="45"/>
    </row>
    <row r="46" spans="1:19" ht="20.25" customHeight="1">
      <c r="A46" s="95" t="s">
        <v>21</v>
      </c>
      <c r="B46" s="13"/>
      <c r="C46" s="13"/>
      <c r="D46" s="13"/>
      <c r="E46" s="13"/>
      <c r="F46" s="96"/>
      <c r="G46" s="97"/>
      <c r="H46" s="13"/>
      <c r="I46" s="13"/>
      <c r="J46" s="13"/>
      <c r="K46" s="13"/>
      <c r="L46" s="65" t="s">
        <v>62</v>
      </c>
      <c r="M46" s="52"/>
      <c r="N46" s="67" t="s">
        <v>63</v>
      </c>
      <c r="O46" s="51"/>
      <c r="P46" s="51"/>
      <c r="Q46" s="51"/>
      <c r="R46" s="51"/>
      <c r="S46" s="54"/>
    </row>
    <row r="47" spans="1:19" ht="20.25" customHeight="1">
      <c r="A47" s="15"/>
      <c r="B47" s="16"/>
      <c r="C47" s="16"/>
      <c r="D47" s="16"/>
      <c r="E47" s="16"/>
      <c r="F47" s="23"/>
      <c r="G47" s="98"/>
      <c r="H47" s="16"/>
      <c r="I47" s="16"/>
      <c r="J47" s="16"/>
      <c r="K47" s="16"/>
      <c r="L47" s="71">
        <v>23</v>
      </c>
      <c r="M47" s="76" t="s">
        <v>64</v>
      </c>
      <c r="N47" s="39"/>
      <c r="O47" s="39"/>
      <c r="P47" s="39"/>
      <c r="Q47" s="75"/>
      <c r="R47" s="85">
        <f>ROUND(E44+J44+R44+E45+J45+R45,2)</f>
        <v>0</v>
      </c>
      <c r="S47" s="49"/>
    </row>
    <row r="48" spans="1:19" ht="20.25" customHeight="1">
      <c r="A48" s="99" t="s">
        <v>65</v>
      </c>
      <c r="B48" s="28"/>
      <c r="C48" s="28"/>
      <c r="D48" s="28"/>
      <c r="E48" s="28"/>
      <c r="F48" s="29"/>
      <c r="G48" s="100" t="s">
        <v>66</v>
      </c>
      <c r="H48" s="28"/>
      <c r="I48" s="28"/>
      <c r="J48" s="28"/>
      <c r="K48" s="28"/>
      <c r="L48" s="71">
        <v>24</v>
      </c>
      <c r="M48" s="101">
        <v>19</v>
      </c>
      <c r="N48" s="36" t="s">
        <v>45</v>
      </c>
      <c r="O48" s="102">
        <f>R47-O49</f>
        <v>0</v>
      </c>
      <c r="P48" s="28" t="s">
        <v>67</v>
      </c>
      <c r="Q48" s="28"/>
      <c r="R48" s="103">
        <f>ROUND(O48*M48/100,2)</f>
        <v>0</v>
      </c>
      <c r="S48" s="104"/>
    </row>
    <row r="49" spans="1:19" ht="20.25" customHeight="1">
      <c r="A49" s="105" t="s">
        <v>18</v>
      </c>
      <c r="B49" s="18"/>
      <c r="C49" s="18"/>
      <c r="D49" s="18"/>
      <c r="E49" s="18"/>
      <c r="F49" s="19"/>
      <c r="G49" s="106"/>
      <c r="H49" s="18"/>
      <c r="I49" s="18"/>
      <c r="J49" s="18"/>
      <c r="K49" s="18"/>
      <c r="L49" s="71">
        <v>25</v>
      </c>
      <c r="M49" s="101">
        <v>19</v>
      </c>
      <c r="N49" s="36" t="s">
        <v>45</v>
      </c>
      <c r="O49" s="102">
        <f>ROUND(SUMIF(Rozpocet!N14:N65536,M49,Rozpocet!I14:I65536)+SUMIF(P38:P42,M49,R38:R42)+IF(K45=M49,J45,0),2)</f>
        <v>0</v>
      </c>
      <c r="P49" s="39" t="s">
        <v>67</v>
      </c>
      <c r="Q49" s="39"/>
      <c r="R49" s="74">
        <f>ROUND(O49*M49/100,2)</f>
        <v>0</v>
      </c>
      <c r="S49" s="75"/>
    </row>
    <row r="50" spans="1:19" ht="20.25" customHeight="1">
      <c r="A50" s="15"/>
      <c r="B50" s="16"/>
      <c r="C50" s="16"/>
      <c r="D50" s="16"/>
      <c r="E50" s="16"/>
      <c r="F50" s="23"/>
      <c r="G50" s="98"/>
      <c r="H50" s="16"/>
      <c r="I50" s="16"/>
      <c r="J50" s="16"/>
      <c r="K50" s="16"/>
      <c r="L50" s="88">
        <v>26</v>
      </c>
      <c r="M50" s="107" t="s">
        <v>68</v>
      </c>
      <c r="N50" s="90"/>
      <c r="O50" s="90"/>
      <c r="P50" s="90"/>
      <c r="Q50" s="44"/>
      <c r="R50" s="108">
        <f>R47+R48+R49</f>
        <v>0</v>
      </c>
      <c r="S50" s="109"/>
    </row>
    <row r="51" spans="1:19" ht="20.25" customHeight="1">
      <c r="A51" s="99" t="s">
        <v>69</v>
      </c>
      <c r="B51" s="28"/>
      <c r="C51" s="28"/>
      <c r="D51" s="28"/>
      <c r="E51" s="28"/>
      <c r="F51" s="29"/>
      <c r="G51" s="100" t="s">
        <v>66</v>
      </c>
      <c r="H51" s="28"/>
      <c r="I51" s="28"/>
      <c r="J51" s="28"/>
      <c r="K51" s="28"/>
      <c r="L51" s="65" t="s">
        <v>70</v>
      </c>
      <c r="M51" s="52"/>
      <c r="N51" s="67" t="s">
        <v>71</v>
      </c>
      <c r="O51" s="51"/>
      <c r="P51" s="51"/>
      <c r="Q51" s="51"/>
      <c r="R51" s="110"/>
      <c r="S51" s="54"/>
    </row>
    <row r="52" spans="1:19" ht="20.25" customHeight="1">
      <c r="A52" s="105" t="s">
        <v>22</v>
      </c>
      <c r="B52" s="18"/>
      <c r="C52" s="18"/>
      <c r="D52" s="18"/>
      <c r="E52" s="18"/>
      <c r="F52" s="19"/>
      <c r="G52" s="106"/>
      <c r="H52" s="18"/>
      <c r="I52" s="18"/>
      <c r="J52" s="18"/>
      <c r="K52" s="18"/>
      <c r="L52" s="71">
        <v>27</v>
      </c>
      <c r="M52" s="76" t="s">
        <v>72</v>
      </c>
      <c r="N52" s="39"/>
      <c r="O52" s="39"/>
      <c r="P52" s="39"/>
      <c r="Q52" s="36"/>
      <c r="R52" s="74">
        <v>0</v>
      </c>
      <c r="S52" s="75"/>
    </row>
    <row r="53" spans="1:19" ht="20.25" customHeight="1">
      <c r="A53" s="15"/>
      <c r="B53" s="16"/>
      <c r="C53" s="16"/>
      <c r="D53" s="16"/>
      <c r="E53" s="16"/>
      <c r="F53" s="23"/>
      <c r="G53" s="98"/>
      <c r="H53" s="16"/>
      <c r="I53" s="16"/>
      <c r="J53" s="16"/>
      <c r="K53" s="16"/>
      <c r="L53" s="71">
        <v>28</v>
      </c>
      <c r="M53" s="76" t="s">
        <v>73</v>
      </c>
      <c r="N53" s="39"/>
      <c r="O53" s="39"/>
      <c r="P53" s="39"/>
      <c r="Q53" s="36"/>
      <c r="R53" s="74">
        <v>0</v>
      </c>
      <c r="S53" s="75"/>
    </row>
    <row r="54" spans="1:19" ht="20.25" customHeight="1">
      <c r="A54" s="111" t="s">
        <v>65</v>
      </c>
      <c r="B54" s="44"/>
      <c r="C54" s="44"/>
      <c r="D54" s="44"/>
      <c r="E54" s="44"/>
      <c r="F54" s="112"/>
      <c r="G54" s="113" t="s">
        <v>66</v>
      </c>
      <c r="H54" s="44"/>
      <c r="I54" s="44"/>
      <c r="J54" s="44"/>
      <c r="K54" s="44"/>
      <c r="L54" s="88">
        <v>29</v>
      </c>
      <c r="M54" s="89" t="s">
        <v>74</v>
      </c>
      <c r="N54" s="90"/>
      <c r="O54" s="90"/>
      <c r="P54" s="90"/>
      <c r="Q54" s="91"/>
      <c r="R54" s="58">
        <v>0</v>
      </c>
      <c r="S54" s="114"/>
    </row>
  </sheetData>
  <phoneticPr fontId="2" type="noConversion"/>
  <printOptions verticalCentered="1"/>
  <pageMargins left="0.59055119752883911" right="0.59055119752883911" top="0.90551179647445679" bottom="0.90551179647445679" header="0" footer="0"/>
  <pageSetup paperSize="9" scale="9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>
      <pane ySplit="13" topLeftCell="A14" activePane="bottomLeft" state="frozenSplit"/>
      <selection pane="bottomLeft"/>
    </sheetView>
  </sheetViews>
  <sheetFormatPr defaultColWidth="9.109375" defaultRowHeight="12.75" customHeight="1"/>
  <cols>
    <col min="1" max="1" width="12.6640625" style="1" customWidth="1"/>
    <col min="2" max="2" width="55.6640625" style="1" customWidth="1"/>
    <col min="3" max="3" width="13.5546875" style="1" customWidth="1"/>
    <col min="4" max="5" width="13.88671875" style="1" hidden="1" customWidth="1"/>
    <col min="6" max="16384" width="9.109375" style="1"/>
  </cols>
  <sheetData>
    <row r="1" spans="1:5" ht="18" customHeight="1">
      <c r="A1" s="115" t="s">
        <v>75</v>
      </c>
      <c r="B1" s="116"/>
      <c r="C1" s="116"/>
      <c r="D1" s="116"/>
      <c r="E1" s="116"/>
    </row>
    <row r="2" spans="1:5" ht="12" customHeight="1">
      <c r="A2" s="117" t="s">
        <v>76</v>
      </c>
      <c r="B2" s="118" t="str">
        <f>'Krycí list'!E5</f>
        <v>Oprava a rekonštrukcia pmätníka SNP v Zázrivej</v>
      </c>
      <c r="C2" s="119"/>
      <c r="D2" s="119"/>
      <c r="E2" s="119"/>
    </row>
    <row r="3" spans="1:5" ht="12" customHeight="1">
      <c r="A3" s="117" t="s">
        <v>77</v>
      </c>
      <c r="B3" s="118" t="str">
        <f>'Krycí list'!E7</f>
        <v xml:space="preserve"> </v>
      </c>
      <c r="C3" s="120"/>
      <c r="D3" s="118"/>
      <c r="E3" s="121"/>
    </row>
    <row r="4" spans="1:5" ht="12" customHeight="1">
      <c r="A4" s="117" t="s">
        <v>78</v>
      </c>
      <c r="B4" s="118" t="str">
        <f>'Krycí list'!E9</f>
        <v xml:space="preserve"> </v>
      </c>
      <c r="C4" s="120"/>
      <c r="D4" s="118"/>
      <c r="E4" s="121"/>
    </row>
    <row r="5" spans="1:5" ht="12" customHeight="1">
      <c r="A5" s="118" t="s">
        <v>79</v>
      </c>
      <c r="B5" s="118" t="str">
        <f>'Krycí list'!P5</f>
        <v xml:space="preserve"> </v>
      </c>
      <c r="C5" s="120"/>
      <c r="D5" s="118"/>
      <c r="E5" s="121"/>
    </row>
    <row r="6" spans="1:5" ht="6" customHeight="1">
      <c r="A6" s="118"/>
      <c r="B6" s="118"/>
      <c r="C6" s="120"/>
      <c r="D6" s="118"/>
      <c r="E6" s="121"/>
    </row>
    <row r="7" spans="1:5" ht="12" customHeight="1">
      <c r="A7" s="118" t="s">
        <v>80</v>
      </c>
      <c r="B7" s="118" t="str">
        <f>'Krycí list'!E26</f>
        <v>Obec Zázrivá, Stred 409, 02705  Zázrivá</v>
      </c>
      <c r="C7" s="120"/>
      <c r="D7" s="118"/>
      <c r="E7" s="121"/>
    </row>
    <row r="8" spans="1:5" ht="12" customHeight="1">
      <c r="A8" s="118" t="s">
        <v>81</v>
      </c>
      <c r="B8" s="118" t="str">
        <f>'Krycí list'!E28</f>
        <v xml:space="preserve"> </v>
      </c>
      <c r="C8" s="120"/>
      <c r="D8" s="118"/>
      <c r="E8" s="121"/>
    </row>
    <row r="9" spans="1:5" ht="12" customHeight="1">
      <c r="A9" s="118" t="s">
        <v>82</v>
      </c>
      <c r="B9" s="118" t="s">
        <v>83</v>
      </c>
      <c r="C9" s="120"/>
      <c r="D9" s="118"/>
      <c r="E9" s="121"/>
    </row>
    <row r="10" spans="1:5" ht="6" customHeight="1">
      <c r="A10" s="116"/>
      <c r="B10" s="116"/>
      <c r="C10" s="116"/>
      <c r="D10" s="116"/>
      <c r="E10" s="116"/>
    </row>
    <row r="11" spans="1:5" ht="12" customHeight="1">
      <c r="A11" s="122" t="s">
        <v>84</v>
      </c>
      <c r="B11" s="123" t="s">
        <v>85</v>
      </c>
      <c r="C11" s="124" t="s">
        <v>86</v>
      </c>
      <c r="D11" s="125" t="s">
        <v>87</v>
      </c>
      <c r="E11" s="124" t="s">
        <v>88</v>
      </c>
    </row>
    <row r="12" spans="1:5" ht="12" customHeight="1">
      <c r="A12" s="126">
        <v>1</v>
      </c>
      <c r="B12" s="127">
        <v>2</v>
      </c>
      <c r="C12" s="128">
        <v>3</v>
      </c>
      <c r="D12" s="129">
        <v>4</v>
      </c>
      <c r="E12" s="128">
        <v>5</v>
      </c>
    </row>
    <row r="13" spans="1:5" ht="3.75" customHeight="1">
      <c r="A13" s="130"/>
      <c r="B13" s="130"/>
      <c r="C13" s="130"/>
      <c r="D13" s="130"/>
      <c r="E13" s="130"/>
    </row>
    <row r="14" spans="1:5" s="131" customFormat="1" ht="12.75" customHeight="1">
      <c r="A14" s="132" t="str">
        <f>Rozpocet!D14</f>
        <v>HSV</v>
      </c>
      <c r="B14" s="133" t="str">
        <f>Rozpocet!E14</f>
        <v>Práce a dodávky HSV</v>
      </c>
      <c r="C14" s="134">
        <f>Rozpocet!I14</f>
        <v>0</v>
      </c>
      <c r="D14" s="135">
        <f>Rozpocet!K14</f>
        <v>14.312853504</v>
      </c>
      <c r="E14" s="135">
        <f>Rozpocet!M14</f>
        <v>17.655999999999999</v>
      </c>
    </row>
    <row r="15" spans="1:5" s="131" customFormat="1" ht="12.75" customHeight="1">
      <c r="A15" s="136" t="str">
        <f>Rozpocet!D15</f>
        <v>1</v>
      </c>
      <c r="B15" s="137" t="str">
        <f>Rozpocet!E15</f>
        <v>Zemné práce</v>
      </c>
      <c r="C15" s="138">
        <f>Rozpocet!I15</f>
        <v>0</v>
      </c>
      <c r="D15" s="139">
        <f>Rozpocet!K15</f>
        <v>0</v>
      </c>
      <c r="E15" s="139">
        <f>Rozpocet!M15</f>
        <v>11.512</v>
      </c>
    </row>
    <row r="16" spans="1:5" s="131" customFormat="1" ht="12.75" customHeight="1">
      <c r="A16" s="136" t="str">
        <f>Rozpocet!D23</f>
        <v>4</v>
      </c>
      <c r="B16" s="137" t="str">
        <f>Rozpocet!E23</f>
        <v>Vodorovné konštrukcie</v>
      </c>
      <c r="C16" s="138">
        <f>Rozpocet!I23</f>
        <v>0</v>
      </c>
      <c r="D16" s="139">
        <f>Rozpocet!K23</f>
        <v>9.4697735039999991</v>
      </c>
      <c r="E16" s="139">
        <f>Rozpocet!M23</f>
        <v>0</v>
      </c>
    </row>
    <row r="17" spans="1:5" s="131" customFormat="1" ht="12.75" customHeight="1">
      <c r="A17" s="136" t="str">
        <f>Rozpocet!D25</f>
        <v>5</v>
      </c>
      <c r="B17" s="137" t="str">
        <f>Rozpocet!E25</f>
        <v>Komunikácie</v>
      </c>
      <c r="C17" s="138">
        <f>Rozpocet!I25</f>
        <v>0</v>
      </c>
      <c r="D17" s="139">
        <f>Rozpocet!K25</f>
        <v>4.7905199999999999</v>
      </c>
      <c r="E17" s="139">
        <f>Rozpocet!M25</f>
        <v>0</v>
      </c>
    </row>
    <row r="18" spans="1:5" s="131" customFormat="1" ht="12.75" customHeight="1">
      <c r="A18" s="136" t="str">
        <f>Rozpocet!D28</f>
        <v>6</v>
      </c>
      <c r="B18" s="137" t="str">
        <f>Rozpocet!E28</f>
        <v>Úpravy povrchov, podlahy, osadenie</v>
      </c>
      <c r="C18" s="138">
        <f>Rozpocet!I28</f>
        <v>0</v>
      </c>
      <c r="D18" s="139">
        <f>Rozpocet!K28</f>
        <v>5.2559999999999996E-2</v>
      </c>
      <c r="E18" s="139">
        <f>Rozpocet!M28</f>
        <v>0</v>
      </c>
    </row>
    <row r="19" spans="1:5" s="131" customFormat="1" ht="12.75" customHeight="1">
      <c r="A19" s="136" t="str">
        <f>Rozpocet!D30</f>
        <v>9</v>
      </c>
      <c r="B19" s="137" t="str">
        <f>Rozpocet!E30</f>
        <v>Ostatné konštrukcie a práce-búranie</v>
      </c>
      <c r="C19" s="138">
        <f>Rozpocet!I30</f>
        <v>0</v>
      </c>
      <c r="D19" s="139">
        <f>Rozpocet!K30</f>
        <v>0</v>
      </c>
      <c r="E19" s="139">
        <f>Rozpocet!M30</f>
        <v>6.1440000000000001</v>
      </c>
    </row>
    <row r="20" spans="1:5" s="131" customFormat="1" ht="12.75" customHeight="1">
      <c r="A20" s="132" t="str">
        <f>Rozpocet!D35</f>
        <v>PSV</v>
      </c>
      <c r="B20" s="133" t="str">
        <f>Rozpocet!E35</f>
        <v>Práce a dodávky PSV</v>
      </c>
      <c r="C20" s="134">
        <f>Rozpocet!I35</f>
        <v>0</v>
      </c>
      <c r="D20" s="135">
        <f>Rozpocet!K35</f>
        <v>1.3675247500000001E-2</v>
      </c>
      <c r="E20" s="135">
        <f>Rozpocet!M35</f>
        <v>0</v>
      </c>
    </row>
    <row r="21" spans="1:5" s="131" customFormat="1" ht="12.75" customHeight="1">
      <c r="A21" s="136" t="str">
        <f>Rozpocet!D36</f>
        <v>767</v>
      </c>
      <c r="B21" s="137" t="str">
        <f>Rozpocet!E36</f>
        <v>Konštrukcie doplnkové kovové</v>
      </c>
      <c r="C21" s="138">
        <f>Rozpocet!I36</f>
        <v>0</v>
      </c>
      <c r="D21" s="139">
        <f>Rozpocet!K36</f>
        <v>5.3896715000000001E-3</v>
      </c>
      <c r="E21" s="139">
        <f>Rozpocet!M36</f>
        <v>0</v>
      </c>
    </row>
    <row r="22" spans="1:5" s="131" customFormat="1" ht="12.75" customHeight="1">
      <c r="A22" s="136" t="str">
        <f>Rozpocet!D38</f>
        <v>783</v>
      </c>
      <c r="B22" s="137" t="str">
        <f>Rozpocet!E38</f>
        <v>Dokončovacie práce - nátery</v>
      </c>
      <c r="C22" s="138">
        <f>Rozpocet!I38</f>
        <v>0</v>
      </c>
      <c r="D22" s="139">
        <f>Rozpocet!K38</f>
        <v>8.0281760000000014E-3</v>
      </c>
      <c r="E22" s="139">
        <f>Rozpocet!M38</f>
        <v>0</v>
      </c>
    </row>
    <row r="23" spans="1:5" s="131" customFormat="1" ht="12.75" customHeight="1">
      <c r="A23" s="136" t="str">
        <f>Rozpocet!D40</f>
        <v>784</v>
      </c>
      <c r="B23" s="137" t="str">
        <f>Rozpocet!E40</f>
        <v>Dokončovacie práce - maľby</v>
      </c>
      <c r="C23" s="138">
        <f>Rozpocet!I40</f>
        <v>0</v>
      </c>
      <c r="D23" s="139">
        <f>Rozpocet!K40</f>
        <v>2.5740000000000002E-4</v>
      </c>
      <c r="E23" s="139">
        <f>Rozpocet!M40</f>
        <v>0</v>
      </c>
    </row>
    <row r="24" spans="1:5" s="131" customFormat="1" ht="12.75" customHeight="1">
      <c r="A24" s="132" t="str">
        <f>Rozpocet!D42</f>
        <v>000</v>
      </c>
      <c r="B24" s="133" t="str">
        <f>Rozpocet!E42</f>
        <v>Nepomenované práce</v>
      </c>
      <c r="C24" s="134">
        <f>Rozpocet!I42</f>
        <v>0</v>
      </c>
      <c r="D24" s="135">
        <f>Rozpocet!K42</f>
        <v>0</v>
      </c>
      <c r="E24" s="135">
        <f>Rozpocet!M42</f>
        <v>0</v>
      </c>
    </row>
    <row r="25" spans="1:5" s="131" customFormat="1" ht="12.75" customHeight="1">
      <c r="A25" s="136" t="str">
        <f>Rozpocet!D43</f>
        <v>0</v>
      </c>
      <c r="B25" s="137" t="str">
        <f>Rozpocet!E43</f>
        <v>Nepomenovaný diel</v>
      </c>
      <c r="C25" s="138">
        <f>Rozpocet!I43</f>
        <v>0</v>
      </c>
      <c r="D25" s="139">
        <f>Rozpocet!K43</f>
        <v>0</v>
      </c>
      <c r="E25" s="139">
        <f>Rozpocet!M43</f>
        <v>0</v>
      </c>
    </row>
    <row r="26" spans="1:5" s="131" customFormat="1" ht="12.75" customHeight="1">
      <c r="A26" s="132" t="str">
        <f>Rozpocet!D46</f>
        <v>OST</v>
      </c>
      <c r="B26" s="133" t="str">
        <f>Rozpocet!E46</f>
        <v>Ostatné</v>
      </c>
      <c r="C26" s="134">
        <f>Rozpocet!I46</f>
        <v>0</v>
      </c>
      <c r="D26" s="135">
        <f>Rozpocet!K46</f>
        <v>0</v>
      </c>
      <c r="E26" s="135">
        <f>Rozpocet!M46</f>
        <v>0</v>
      </c>
    </row>
    <row r="27" spans="1:5" s="140" customFormat="1" ht="12.75" customHeight="1">
      <c r="B27" s="141" t="s">
        <v>89</v>
      </c>
      <c r="C27" s="142">
        <f>Rozpocet!I48</f>
        <v>0</v>
      </c>
      <c r="D27" s="143">
        <f>Rozpocet!K48</f>
        <v>14.3265287515</v>
      </c>
      <c r="E27" s="143">
        <f>Rozpocet!M48</f>
        <v>17.655999999999999</v>
      </c>
    </row>
  </sheetData>
  <phoneticPr fontId="2" type="noConversion"/>
  <printOptions horizontalCentered="1"/>
  <pageMargins left="1.1023621559143066" right="1.1023621559143066" top="0.78740155696868896" bottom="0.78740155696868896" header="0" footer="0"/>
  <pageSetup paperSize="9" scale="96" fitToHeight="99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workbookViewId="0">
      <pane ySplit="13" topLeftCell="A14" activePane="bottomLeft" state="frozenSplit"/>
      <selection pane="bottomLeft" activeCell="H41" sqref="H41:H47"/>
    </sheetView>
  </sheetViews>
  <sheetFormatPr defaultColWidth="9.109375" defaultRowHeight="11.25" customHeight="1"/>
  <cols>
    <col min="1" max="1" width="5.6640625" style="1" customWidth="1"/>
    <col min="2" max="2" width="4.5546875" style="1" customWidth="1"/>
    <col min="3" max="3" width="4.6640625" style="1" customWidth="1"/>
    <col min="4" max="4" width="12.6640625" style="1" customWidth="1"/>
    <col min="5" max="5" width="55.6640625" style="1" customWidth="1"/>
    <col min="6" max="6" width="4.6640625" style="1" customWidth="1"/>
    <col min="7" max="7" width="9.5546875" style="1" customWidth="1"/>
    <col min="8" max="8" width="9.88671875" style="1" customWidth="1"/>
    <col min="9" max="9" width="12.6640625" style="1" customWidth="1"/>
    <col min="10" max="10" width="10.6640625" style="1" hidden="1" customWidth="1"/>
    <col min="11" max="11" width="10.88671875" style="1" hidden="1" customWidth="1"/>
    <col min="12" max="12" width="9.6640625" style="1" hidden="1" customWidth="1"/>
    <col min="13" max="13" width="11.5546875" style="1" hidden="1" customWidth="1"/>
    <col min="14" max="14" width="6" style="1" customWidth="1"/>
    <col min="15" max="15" width="6.6640625" style="1" hidden="1" customWidth="1"/>
    <col min="16" max="16" width="7.109375" style="1" hidden="1" customWidth="1"/>
    <col min="17" max="16384" width="9.109375" style="1"/>
  </cols>
  <sheetData>
    <row r="1" spans="1:16" ht="18" customHeight="1">
      <c r="A1" s="115" t="s">
        <v>90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5"/>
      <c r="P1" s="145"/>
    </row>
    <row r="2" spans="1:16" ht="11.25" customHeight="1">
      <c r="A2" s="117" t="s">
        <v>76</v>
      </c>
      <c r="B2" s="118"/>
      <c r="C2" s="118" t="str">
        <f>'Krycí list'!E5</f>
        <v>Oprava a rekonštrukcia pmätníka SNP v Zázrivej</v>
      </c>
      <c r="D2" s="118"/>
      <c r="E2" s="118"/>
      <c r="F2" s="118"/>
      <c r="G2" s="118"/>
      <c r="H2" s="118"/>
      <c r="I2" s="118"/>
      <c r="J2" s="118"/>
      <c r="K2" s="118"/>
      <c r="L2" s="144"/>
      <c r="M2" s="144"/>
      <c r="N2" s="144"/>
      <c r="O2" s="145"/>
      <c r="P2" s="145"/>
    </row>
    <row r="3" spans="1:16" ht="11.25" customHeight="1">
      <c r="A3" s="117" t="s">
        <v>77</v>
      </c>
      <c r="B3" s="118"/>
      <c r="C3" s="118" t="str">
        <f>'Krycí list'!E7</f>
        <v xml:space="preserve"> </v>
      </c>
      <c r="D3" s="118"/>
      <c r="E3" s="118"/>
      <c r="F3" s="118"/>
      <c r="G3" s="118"/>
      <c r="H3" s="118"/>
      <c r="I3" s="118"/>
      <c r="J3" s="118"/>
      <c r="K3" s="118"/>
      <c r="L3" s="144"/>
      <c r="M3" s="144"/>
      <c r="N3" s="144"/>
      <c r="O3" s="145"/>
      <c r="P3" s="145"/>
    </row>
    <row r="4" spans="1:16" ht="11.25" customHeight="1">
      <c r="A4" s="117" t="s">
        <v>78</v>
      </c>
      <c r="B4" s="118"/>
      <c r="C4" s="118" t="str">
        <f>'Krycí list'!E9</f>
        <v xml:space="preserve"> </v>
      </c>
      <c r="D4" s="118"/>
      <c r="E4" s="118"/>
      <c r="F4" s="118"/>
      <c r="G4" s="118"/>
      <c r="H4" s="118"/>
      <c r="I4" s="118"/>
      <c r="J4" s="118"/>
      <c r="K4" s="118"/>
      <c r="L4" s="144"/>
      <c r="M4" s="144"/>
      <c r="N4" s="144"/>
      <c r="O4" s="145"/>
      <c r="P4" s="145"/>
    </row>
    <row r="5" spans="1:16" ht="11.25" customHeight="1">
      <c r="A5" s="118" t="s">
        <v>91</v>
      </c>
      <c r="B5" s="118"/>
      <c r="C5" s="118" t="str">
        <f>'Krycí list'!P5</f>
        <v xml:space="preserve"> </v>
      </c>
      <c r="D5" s="118"/>
      <c r="E5" s="118"/>
      <c r="F5" s="118"/>
      <c r="G5" s="118"/>
      <c r="H5" s="118"/>
      <c r="I5" s="118"/>
      <c r="J5" s="118"/>
      <c r="K5" s="118"/>
      <c r="L5" s="144"/>
      <c r="M5" s="144"/>
      <c r="N5" s="144"/>
      <c r="O5" s="145"/>
      <c r="P5" s="145"/>
    </row>
    <row r="6" spans="1:16" ht="5.25" customHeigh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44"/>
      <c r="M6" s="144"/>
      <c r="N6" s="144"/>
      <c r="O6" s="145"/>
      <c r="P6" s="145"/>
    </row>
    <row r="7" spans="1:16" ht="11.25" customHeight="1">
      <c r="A7" s="118" t="s">
        <v>80</v>
      </c>
      <c r="B7" s="118"/>
      <c r="C7" s="118" t="str">
        <f>'Krycí list'!E26</f>
        <v>Obec Zázrivá, Stred 409, 02705  Zázrivá</v>
      </c>
      <c r="D7" s="118"/>
      <c r="E7" s="118"/>
      <c r="F7" s="118"/>
      <c r="G7" s="118"/>
      <c r="H7" s="118"/>
      <c r="I7" s="118"/>
      <c r="J7" s="118"/>
      <c r="K7" s="118"/>
      <c r="L7" s="144"/>
      <c r="M7" s="144"/>
      <c r="N7" s="144"/>
      <c r="O7" s="145"/>
      <c r="P7" s="145"/>
    </row>
    <row r="8" spans="1:16" ht="11.25" customHeight="1">
      <c r="A8" s="118" t="s">
        <v>81</v>
      </c>
      <c r="B8" s="118"/>
      <c r="C8" s="118" t="str">
        <f>'Krycí list'!E28</f>
        <v xml:space="preserve"> </v>
      </c>
      <c r="D8" s="118"/>
      <c r="E8" s="118"/>
      <c r="F8" s="118"/>
      <c r="G8" s="118"/>
      <c r="H8" s="118"/>
      <c r="I8" s="118"/>
      <c r="J8" s="118"/>
      <c r="K8" s="118"/>
      <c r="L8" s="144"/>
      <c r="M8" s="144"/>
      <c r="N8" s="144"/>
      <c r="O8" s="145"/>
      <c r="P8" s="145"/>
    </row>
    <row r="9" spans="1:16" ht="11.25" customHeight="1">
      <c r="A9" s="118" t="s">
        <v>82</v>
      </c>
      <c r="B9" s="118"/>
      <c r="C9" s="118" t="s">
        <v>83</v>
      </c>
      <c r="D9" s="118"/>
      <c r="E9" s="118"/>
      <c r="F9" s="118"/>
      <c r="G9" s="118"/>
      <c r="H9" s="118"/>
      <c r="I9" s="118"/>
      <c r="J9" s="118"/>
      <c r="K9" s="118"/>
      <c r="L9" s="144"/>
      <c r="M9" s="144"/>
      <c r="N9" s="144"/>
      <c r="O9" s="145"/>
      <c r="P9" s="145"/>
    </row>
    <row r="10" spans="1:16" ht="6" customHeight="1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5"/>
      <c r="P10" s="145"/>
    </row>
    <row r="11" spans="1:16" ht="21.75" customHeight="1">
      <c r="A11" s="122" t="s">
        <v>92</v>
      </c>
      <c r="B11" s="123" t="s">
        <v>93</v>
      </c>
      <c r="C11" s="123" t="s">
        <v>94</v>
      </c>
      <c r="D11" s="123" t="s">
        <v>95</v>
      </c>
      <c r="E11" s="123" t="s">
        <v>85</v>
      </c>
      <c r="F11" s="123" t="s">
        <v>96</v>
      </c>
      <c r="G11" s="123" t="s">
        <v>97</v>
      </c>
      <c r="H11" s="123" t="s">
        <v>98</v>
      </c>
      <c r="I11" s="123" t="s">
        <v>86</v>
      </c>
      <c r="J11" s="123" t="s">
        <v>99</v>
      </c>
      <c r="K11" s="123" t="s">
        <v>87</v>
      </c>
      <c r="L11" s="123" t="s">
        <v>100</v>
      </c>
      <c r="M11" s="123" t="s">
        <v>101</v>
      </c>
      <c r="N11" s="124" t="s">
        <v>102</v>
      </c>
      <c r="O11" s="146" t="s">
        <v>103</v>
      </c>
      <c r="P11" s="147" t="s">
        <v>104</v>
      </c>
    </row>
    <row r="12" spans="1:16" ht="11.25" customHeight="1">
      <c r="A12" s="126">
        <v>1</v>
      </c>
      <c r="B12" s="127">
        <v>2</v>
      </c>
      <c r="C12" s="127">
        <v>3</v>
      </c>
      <c r="D12" s="127">
        <v>4</v>
      </c>
      <c r="E12" s="127">
        <v>5</v>
      </c>
      <c r="F12" s="127">
        <v>6</v>
      </c>
      <c r="G12" s="127">
        <v>7</v>
      </c>
      <c r="H12" s="127">
        <v>8</v>
      </c>
      <c r="I12" s="127">
        <v>9</v>
      </c>
      <c r="J12" s="127"/>
      <c r="K12" s="127"/>
      <c r="L12" s="127"/>
      <c r="M12" s="127"/>
      <c r="N12" s="128">
        <v>10</v>
      </c>
      <c r="O12" s="148">
        <v>11</v>
      </c>
      <c r="P12" s="149">
        <v>12</v>
      </c>
    </row>
    <row r="13" spans="1:16" ht="3.75" customHeight="1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50"/>
      <c r="O13" s="151"/>
      <c r="P13" s="152"/>
    </row>
    <row r="14" spans="1:16" s="131" customFormat="1" ht="12.75" customHeight="1">
      <c r="A14" s="153"/>
      <c r="B14" s="154" t="s">
        <v>62</v>
      </c>
      <c r="C14" s="153"/>
      <c r="D14" s="153" t="s">
        <v>41</v>
      </c>
      <c r="E14" s="153" t="s">
        <v>105</v>
      </c>
      <c r="F14" s="153"/>
      <c r="G14" s="153"/>
      <c r="H14" s="153"/>
      <c r="I14" s="155">
        <f>I15+I23+I25+I28+I30</f>
        <v>0</v>
      </c>
      <c r="J14" s="153"/>
      <c r="K14" s="156">
        <f>K15+K23+K25+K28+K30</f>
        <v>14.312853504</v>
      </c>
      <c r="L14" s="153"/>
      <c r="M14" s="156">
        <f>M15+M23+M25+M28+M30</f>
        <v>17.655999999999999</v>
      </c>
      <c r="N14" s="153"/>
      <c r="P14" s="133" t="s">
        <v>106</v>
      </c>
    </row>
    <row r="15" spans="1:16" s="131" customFormat="1" ht="12.75" customHeight="1">
      <c r="B15" s="136" t="s">
        <v>62</v>
      </c>
      <c r="D15" s="137" t="s">
        <v>107</v>
      </c>
      <c r="E15" s="137" t="s">
        <v>108</v>
      </c>
      <c r="I15" s="138">
        <f>SUM(I16:I22)</f>
        <v>0</v>
      </c>
      <c r="K15" s="139">
        <f>SUM(K16:K22)</f>
        <v>0</v>
      </c>
      <c r="M15" s="139">
        <f>SUM(M16:M22)</f>
        <v>11.512</v>
      </c>
      <c r="P15" s="137" t="s">
        <v>107</v>
      </c>
    </row>
    <row r="16" spans="1:16" s="16" customFormat="1" ht="24" customHeight="1">
      <c r="A16" s="157" t="s">
        <v>107</v>
      </c>
      <c r="B16" s="157" t="s">
        <v>109</v>
      </c>
      <c r="C16" s="157" t="s">
        <v>110</v>
      </c>
      <c r="D16" s="16" t="s">
        <v>111</v>
      </c>
      <c r="E16" s="158" t="s">
        <v>112</v>
      </c>
      <c r="F16" s="157" t="s">
        <v>113</v>
      </c>
      <c r="G16" s="159">
        <v>450</v>
      </c>
      <c r="H16" s="159"/>
      <c r="I16" s="159">
        <f t="shared" ref="I16:I22" si="0">ROUND(G16*H16,3)</f>
        <v>0</v>
      </c>
      <c r="J16" s="160">
        <v>0</v>
      </c>
      <c r="K16" s="161">
        <f t="shared" ref="K16:K22" si="1">G16*J16</f>
        <v>0</v>
      </c>
      <c r="L16" s="160">
        <v>0</v>
      </c>
      <c r="M16" s="161">
        <f t="shared" ref="M16:M22" si="2">G16*L16</f>
        <v>0</v>
      </c>
      <c r="N16" s="162">
        <v>19</v>
      </c>
      <c r="O16" s="163">
        <v>4</v>
      </c>
      <c r="P16" s="16" t="s">
        <v>114</v>
      </c>
    </row>
    <row r="17" spans="1:16" s="16" customFormat="1" ht="13.5" customHeight="1">
      <c r="A17" s="157" t="s">
        <v>114</v>
      </c>
      <c r="B17" s="157" t="s">
        <v>109</v>
      </c>
      <c r="C17" s="157" t="s">
        <v>110</v>
      </c>
      <c r="D17" s="16" t="s">
        <v>115</v>
      </c>
      <c r="E17" s="158" t="s">
        <v>116</v>
      </c>
      <c r="F17" s="157" t="s">
        <v>113</v>
      </c>
      <c r="G17" s="159">
        <v>28</v>
      </c>
      <c r="H17" s="159"/>
      <c r="I17" s="159">
        <f t="shared" si="0"/>
        <v>0</v>
      </c>
      <c r="J17" s="160">
        <v>0</v>
      </c>
      <c r="K17" s="161">
        <f t="shared" si="1"/>
        <v>0</v>
      </c>
      <c r="L17" s="160">
        <v>0</v>
      </c>
      <c r="M17" s="161">
        <f t="shared" si="2"/>
        <v>0</v>
      </c>
      <c r="N17" s="162">
        <v>19</v>
      </c>
      <c r="O17" s="163">
        <v>4</v>
      </c>
      <c r="P17" s="16" t="s">
        <v>114</v>
      </c>
    </row>
    <row r="18" spans="1:16" s="16" customFormat="1" ht="24" customHeight="1">
      <c r="A18" s="157" t="s">
        <v>117</v>
      </c>
      <c r="B18" s="157" t="s">
        <v>109</v>
      </c>
      <c r="C18" s="157" t="s">
        <v>118</v>
      </c>
      <c r="D18" s="16" t="s">
        <v>119</v>
      </c>
      <c r="E18" s="158" t="s">
        <v>120</v>
      </c>
      <c r="F18" s="157" t="s">
        <v>113</v>
      </c>
      <c r="G18" s="159">
        <v>12</v>
      </c>
      <c r="H18" s="159"/>
      <c r="I18" s="159">
        <f t="shared" si="0"/>
        <v>0</v>
      </c>
      <c r="J18" s="160">
        <v>0</v>
      </c>
      <c r="K18" s="161">
        <f t="shared" si="1"/>
        <v>0</v>
      </c>
      <c r="L18" s="160">
        <v>0.58599999999999997</v>
      </c>
      <c r="M18" s="161">
        <f t="shared" si="2"/>
        <v>7.032</v>
      </c>
      <c r="N18" s="162">
        <v>19</v>
      </c>
      <c r="O18" s="163">
        <v>4</v>
      </c>
      <c r="P18" s="16" t="s">
        <v>114</v>
      </c>
    </row>
    <row r="19" spans="1:16" s="16" customFormat="1" ht="24" customHeight="1">
      <c r="A19" s="157" t="s">
        <v>121</v>
      </c>
      <c r="B19" s="157" t="s">
        <v>109</v>
      </c>
      <c r="C19" s="157" t="s">
        <v>118</v>
      </c>
      <c r="D19" s="16" t="s">
        <v>122</v>
      </c>
      <c r="E19" s="158" t="s">
        <v>123</v>
      </c>
      <c r="F19" s="157" t="s">
        <v>113</v>
      </c>
      <c r="G19" s="159">
        <v>28</v>
      </c>
      <c r="H19" s="159"/>
      <c r="I19" s="159">
        <f t="shared" si="0"/>
        <v>0</v>
      </c>
      <c r="J19" s="160">
        <v>0</v>
      </c>
      <c r="K19" s="161">
        <f t="shared" si="1"/>
        <v>0</v>
      </c>
      <c r="L19" s="160">
        <v>0</v>
      </c>
      <c r="M19" s="161">
        <f t="shared" si="2"/>
        <v>0</v>
      </c>
      <c r="N19" s="162">
        <v>19</v>
      </c>
      <c r="O19" s="163">
        <v>512</v>
      </c>
      <c r="P19" s="16" t="s">
        <v>114</v>
      </c>
    </row>
    <row r="20" spans="1:16" s="16" customFormat="1" ht="24" customHeight="1">
      <c r="A20" s="157" t="s">
        <v>124</v>
      </c>
      <c r="B20" s="157" t="s">
        <v>109</v>
      </c>
      <c r="C20" s="157" t="s">
        <v>118</v>
      </c>
      <c r="D20" s="16" t="s">
        <v>125</v>
      </c>
      <c r="E20" s="158" t="s">
        <v>126</v>
      </c>
      <c r="F20" s="157" t="s">
        <v>113</v>
      </c>
      <c r="G20" s="159">
        <v>28</v>
      </c>
      <c r="H20" s="159"/>
      <c r="I20" s="159">
        <f t="shared" si="0"/>
        <v>0</v>
      </c>
      <c r="J20" s="160">
        <v>0</v>
      </c>
      <c r="K20" s="161">
        <f t="shared" si="1"/>
        <v>0</v>
      </c>
      <c r="L20" s="160">
        <v>0.16</v>
      </c>
      <c r="M20" s="161">
        <f t="shared" si="2"/>
        <v>4.4800000000000004</v>
      </c>
      <c r="N20" s="162">
        <v>19</v>
      </c>
      <c r="O20" s="163">
        <v>4</v>
      </c>
      <c r="P20" s="16" t="s">
        <v>114</v>
      </c>
    </row>
    <row r="21" spans="1:16" s="16" customFormat="1" ht="24" customHeight="1">
      <c r="A21" s="157" t="s">
        <v>127</v>
      </c>
      <c r="B21" s="157" t="s">
        <v>109</v>
      </c>
      <c r="C21" s="157" t="s">
        <v>110</v>
      </c>
      <c r="D21" s="16" t="s">
        <v>128</v>
      </c>
      <c r="E21" s="158" t="s">
        <v>129</v>
      </c>
      <c r="F21" s="157" t="s">
        <v>130</v>
      </c>
      <c r="G21" s="159">
        <v>4.8</v>
      </c>
      <c r="H21" s="159"/>
      <c r="I21" s="159">
        <f t="shared" si="0"/>
        <v>0</v>
      </c>
      <c r="J21" s="160">
        <v>0</v>
      </c>
      <c r="K21" s="161">
        <f t="shared" si="1"/>
        <v>0</v>
      </c>
      <c r="L21" s="160">
        <v>0</v>
      </c>
      <c r="M21" s="161">
        <f t="shared" si="2"/>
        <v>0</v>
      </c>
      <c r="N21" s="162">
        <v>19</v>
      </c>
      <c r="O21" s="163">
        <v>4</v>
      </c>
      <c r="P21" s="16" t="s">
        <v>114</v>
      </c>
    </row>
    <row r="22" spans="1:16" s="16" customFormat="1" ht="13.5" customHeight="1">
      <c r="A22" s="157" t="s">
        <v>131</v>
      </c>
      <c r="B22" s="157" t="s">
        <v>109</v>
      </c>
      <c r="C22" s="157" t="s">
        <v>132</v>
      </c>
      <c r="D22" s="16" t="s">
        <v>133</v>
      </c>
      <c r="E22" s="158" t="s">
        <v>134</v>
      </c>
      <c r="F22" s="157" t="s">
        <v>113</v>
      </c>
      <c r="G22" s="159">
        <v>450</v>
      </c>
      <c r="H22" s="159"/>
      <c r="I22" s="159">
        <f t="shared" si="0"/>
        <v>0</v>
      </c>
      <c r="J22" s="160">
        <v>0</v>
      </c>
      <c r="K22" s="161">
        <f t="shared" si="1"/>
        <v>0</v>
      </c>
      <c r="L22" s="160">
        <v>0</v>
      </c>
      <c r="M22" s="161">
        <f t="shared" si="2"/>
        <v>0</v>
      </c>
      <c r="N22" s="162">
        <v>19</v>
      </c>
      <c r="O22" s="163">
        <v>4</v>
      </c>
      <c r="P22" s="16" t="s">
        <v>114</v>
      </c>
    </row>
    <row r="23" spans="1:16" s="131" customFormat="1" ht="12.75" customHeight="1">
      <c r="B23" s="136" t="s">
        <v>62</v>
      </c>
      <c r="D23" s="137" t="s">
        <v>121</v>
      </c>
      <c r="E23" s="137" t="s">
        <v>135</v>
      </c>
      <c r="I23" s="138">
        <f>I24</f>
        <v>0</v>
      </c>
      <c r="K23" s="139">
        <f>K24</f>
        <v>9.4697735039999991</v>
      </c>
      <c r="M23" s="139">
        <f>M24</f>
        <v>0</v>
      </c>
      <c r="P23" s="137" t="s">
        <v>107</v>
      </c>
    </row>
    <row r="24" spans="1:16" s="16" customFormat="1" ht="13.5" customHeight="1">
      <c r="A24" s="157" t="s">
        <v>136</v>
      </c>
      <c r="B24" s="157" t="s">
        <v>109</v>
      </c>
      <c r="C24" s="157" t="s">
        <v>137</v>
      </c>
      <c r="D24" s="16" t="s">
        <v>138</v>
      </c>
      <c r="E24" s="158" t="s">
        <v>139</v>
      </c>
      <c r="F24" s="157" t="s">
        <v>113</v>
      </c>
      <c r="G24" s="159">
        <v>12</v>
      </c>
      <c r="H24" s="159"/>
      <c r="I24" s="159">
        <f>ROUND(G24*H24,3)</f>
        <v>0</v>
      </c>
      <c r="J24" s="160">
        <v>0.78914779199999996</v>
      </c>
      <c r="K24" s="161">
        <f>G24*J24</f>
        <v>9.4697735039999991</v>
      </c>
      <c r="L24" s="160">
        <v>0</v>
      </c>
      <c r="M24" s="161">
        <f>G24*L24</f>
        <v>0</v>
      </c>
      <c r="N24" s="162">
        <v>19</v>
      </c>
      <c r="O24" s="163">
        <v>4</v>
      </c>
      <c r="P24" s="16" t="s">
        <v>114</v>
      </c>
    </row>
    <row r="25" spans="1:16" s="131" customFormat="1" ht="12.75" customHeight="1">
      <c r="B25" s="136" t="s">
        <v>62</v>
      </c>
      <c r="D25" s="137" t="s">
        <v>124</v>
      </c>
      <c r="E25" s="137" t="s">
        <v>140</v>
      </c>
      <c r="I25" s="138">
        <f>SUM(I26:I27)</f>
        <v>0</v>
      </c>
      <c r="K25" s="139">
        <f>SUM(K26:K27)</f>
        <v>4.7905199999999999</v>
      </c>
      <c r="M25" s="139">
        <f>SUM(M26:M27)</f>
        <v>0</v>
      </c>
      <c r="P25" s="137" t="s">
        <v>107</v>
      </c>
    </row>
    <row r="26" spans="1:16" s="16" customFormat="1" ht="13.5" customHeight="1">
      <c r="A26" s="157" t="s">
        <v>141</v>
      </c>
      <c r="B26" s="157" t="s">
        <v>109</v>
      </c>
      <c r="C26" s="157" t="s">
        <v>118</v>
      </c>
      <c r="D26" s="16" t="s">
        <v>142</v>
      </c>
      <c r="E26" s="158" t="s">
        <v>143</v>
      </c>
      <c r="F26" s="157" t="s">
        <v>113</v>
      </c>
      <c r="G26" s="159">
        <v>28</v>
      </c>
      <c r="H26" s="159"/>
      <c r="I26" s="159">
        <f>ROUND(G26*H26,3)</f>
        <v>0</v>
      </c>
      <c r="J26" s="160">
        <v>5.9089999999999997E-2</v>
      </c>
      <c r="K26" s="161">
        <f>G26*J26</f>
        <v>1.65452</v>
      </c>
      <c r="L26" s="160">
        <v>0</v>
      </c>
      <c r="M26" s="161">
        <f>G26*L26</f>
        <v>0</v>
      </c>
      <c r="N26" s="162">
        <v>19</v>
      </c>
      <c r="O26" s="163">
        <v>4</v>
      </c>
      <c r="P26" s="16" t="s">
        <v>114</v>
      </c>
    </row>
    <row r="27" spans="1:16" s="16" customFormat="1" ht="13.5" customHeight="1">
      <c r="A27" s="157" t="s">
        <v>144</v>
      </c>
      <c r="B27" s="157" t="s">
        <v>109</v>
      </c>
      <c r="C27" s="157" t="s">
        <v>118</v>
      </c>
      <c r="D27" s="16" t="s">
        <v>145</v>
      </c>
      <c r="E27" s="158" t="s">
        <v>146</v>
      </c>
      <c r="F27" s="157" t="s">
        <v>113</v>
      </c>
      <c r="G27" s="159">
        <v>28</v>
      </c>
      <c r="H27" s="159"/>
      <c r="I27" s="159">
        <f>ROUND(G27*H27,3)</f>
        <v>0</v>
      </c>
      <c r="J27" s="160">
        <v>0.112</v>
      </c>
      <c r="K27" s="161">
        <f>G27*J27</f>
        <v>3.1360000000000001</v>
      </c>
      <c r="L27" s="160">
        <v>0</v>
      </c>
      <c r="M27" s="161">
        <f>G27*L27</f>
        <v>0</v>
      </c>
      <c r="N27" s="162">
        <v>19</v>
      </c>
      <c r="O27" s="163">
        <v>4</v>
      </c>
      <c r="P27" s="16" t="s">
        <v>114</v>
      </c>
    </row>
    <row r="28" spans="1:16" s="131" customFormat="1" ht="12.75" customHeight="1">
      <c r="B28" s="136" t="s">
        <v>62</v>
      </c>
      <c r="D28" s="137" t="s">
        <v>127</v>
      </c>
      <c r="E28" s="137" t="s">
        <v>147</v>
      </c>
      <c r="I28" s="138">
        <f>I29</f>
        <v>0</v>
      </c>
      <c r="K28" s="139">
        <f>K29</f>
        <v>5.2559999999999996E-2</v>
      </c>
      <c r="M28" s="139">
        <f>M29</f>
        <v>0</v>
      </c>
      <c r="P28" s="137" t="s">
        <v>107</v>
      </c>
    </row>
    <row r="29" spans="1:16" s="16" customFormat="1" ht="13.5" customHeight="1">
      <c r="A29" s="157" t="s">
        <v>148</v>
      </c>
      <c r="B29" s="157" t="s">
        <v>109</v>
      </c>
      <c r="C29" s="157" t="s">
        <v>149</v>
      </c>
      <c r="D29" s="16" t="s">
        <v>150</v>
      </c>
      <c r="E29" s="158" t="s">
        <v>151</v>
      </c>
      <c r="F29" s="157" t="s">
        <v>113</v>
      </c>
      <c r="G29" s="159">
        <v>72</v>
      </c>
      <c r="H29" s="159"/>
      <c r="I29" s="159">
        <f>ROUND(G29*H29,3)</f>
        <v>0</v>
      </c>
      <c r="J29" s="160">
        <v>7.2999999999999996E-4</v>
      </c>
      <c r="K29" s="161">
        <f>G29*J29</f>
        <v>5.2559999999999996E-2</v>
      </c>
      <c r="L29" s="160">
        <v>0</v>
      </c>
      <c r="M29" s="161">
        <f>G29*L29</f>
        <v>0</v>
      </c>
      <c r="N29" s="162">
        <v>19</v>
      </c>
      <c r="O29" s="163">
        <v>4</v>
      </c>
      <c r="P29" s="16" t="s">
        <v>114</v>
      </c>
    </row>
    <row r="30" spans="1:16" s="131" customFormat="1" ht="12.75" customHeight="1">
      <c r="B30" s="136" t="s">
        <v>62</v>
      </c>
      <c r="D30" s="137" t="s">
        <v>141</v>
      </c>
      <c r="E30" s="137" t="s">
        <v>152</v>
      </c>
      <c r="I30" s="138">
        <f>SUM(I31:I34)</f>
        <v>0</v>
      </c>
      <c r="K30" s="139">
        <f>SUM(K31:K34)</f>
        <v>0</v>
      </c>
      <c r="M30" s="139">
        <f>SUM(M31:M34)</f>
        <v>6.1440000000000001</v>
      </c>
      <c r="P30" s="137" t="s">
        <v>107</v>
      </c>
    </row>
    <row r="31" spans="1:16" s="16" customFormat="1" ht="13.5" customHeight="1">
      <c r="A31" s="157" t="s">
        <v>153</v>
      </c>
      <c r="B31" s="157" t="s">
        <v>109</v>
      </c>
      <c r="C31" s="157" t="s">
        <v>154</v>
      </c>
      <c r="D31" s="16" t="s">
        <v>155</v>
      </c>
      <c r="E31" s="158" t="s">
        <v>156</v>
      </c>
      <c r="F31" s="157" t="s">
        <v>113</v>
      </c>
      <c r="G31" s="159">
        <v>32</v>
      </c>
      <c r="H31" s="159"/>
      <c r="I31" s="159">
        <f>ROUND(G31*H31,3)</f>
        <v>0</v>
      </c>
      <c r="J31" s="160">
        <v>0</v>
      </c>
      <c r="K31" s="161">
        <f>G31*J31</f>
        <v>0</v>
      </c>
      <c r="L31" s="160">
        <v>0.192</v>
      </c>
      <c r="M31" s="161">
        <f>G31*L31</f>
        <v>6.1440000000000001</v>
      </c>
      <c r="N31" s="162">
        <v>19</v>
      </c>
      <c r="O31" s="163">
        <v>4</v>
      </c>
      <c r="P31" s="16" t="s">
        <v>114</v>
      </c>
    </row>
    <row r="32" spans="1:16" s="16" customFormat="1" ht="13.5" customHeight="1">
      <c r="A32" s="157" t="s">
        <v>157</v>
      </c>
      <c r="B32" s="157" t="s">
        <v>109</v>
      </c>
      <c r="C32" s="157" t="s">
        <v>154</v>
      </c>
      <c r="D32" s="16" t="s">
        <v>158</v>
      </c>
      <c r="E32" s="158" t="s">
        <v>159</v>
      </c>
      <c r="F32" s="157" t="s">
        <v>113</v>
      </c>
      <c r="G32" s="159">
        <v>14</v>
      </c>
      <c r="H32" s="159"/>
      <c r="I32" s="159">
        <f>ROUND(G32*H32,3)</f>
        <v>0</v>
      </c>
      <c r="J32" s="160">
        <v>0</v>
      </c>
      <c r="K32" s="161">
        <f>G32*J32</f>
        <v>0</v>
      </c>
      <c r="L32" s="160">
        <v>0</v>
      </c>
      <c r="M32" s="161">
        <f>G32*L32</f>
        <v>0</v>
      </c>
      <c r="N32" s="162">
        <v>19</v>
      </c>
      <c r="O32" s="163">
        <v>4</v>
      </c>
      <c r="P32" s="16" t="s">
        <v>114</v>
      </c>
    </row>
    <row r="33" spans="1:16" s="16" customFormat="1" ht="13.5" customHeight="1">
      <c r="A33" s="157" t="s">
        <v>160</v>
      </c>
      <c r="B33" s="157" t="s">
        <v>109</v>
      </c>
      <c r="C33" s="157" t="s">
        <v>118</v>
      </c>
      <c r="D33" s="16" t="s">
        <v>161</v>
      </c>
      <c r="E33" s="158" t="s">
        <v>162</v>
      </c>
      <c r="F33" s="157" t="s">
        <v>113</v>
      </c>
      <c r="G33" s="159">
        <v>12</v>
      </c>
      <c r="H33" s="159"/>
      <c r="I33" s="159">
        <f>ROUND(G33*H33,3)</f>
        <v>0</v>
      </c>
      <c r="J33" s="160">
        <v>0</v>
      </c>
      <c r="K33" s="161">
        <f>G33*J33</f>
        <v>0</v>
      </c>
      <c r="L33" s="160">
        <v>0</v>
      </c>
      <c r="M33" s="161">
        <f>G33*L33</f>
        <v>0</v>
      </c>
      <c r="N33" s="162">
        <v>19</v>
      </c>
      <c r="O33" s="163">
        <v>4</v>
      </c>
      <c r="P33" s="16" t="s">
        <v>114</v>
      </c>
    </row>
    <row r="34" spans="1:16" s="16" customFormat="1" ht="13.5" customHeight="1">
      <c r="A34" s="157" t="s">
        <v>163</v>
      </c>
      <c r="B34" s="157" t="s">
        <v>109</v>
      </c>
      <c r="C34" s="157" t="s">
        <v>154</v>
      </c>
      <c r="D34" s="16" t="s">
        <v>164</v>
      </c>
      <c r="E34" s="158" t="s">
        <v>165</v>
      </c>
      <c r="F34" s="157" t="s">
        <v>166</v>
      </c>
      <c r="G34" s="159">
        <v>12.6</v>
      </c>
      <c r="H34" s="159"/>
      <c r="I34" s="159">
        <f>ROUND(G34*H34,3)</f>
        <v>0</v>
      </c>
      <c r="J34" s="160">
        <v>0</v>
      </c>
      <c r="K34" s="161">
        <f>G34*J34</f>
        <v>0</v>
      </c>
      <c r="L34" s="160">
        <v>0</v>
      </c>
      <c r="M34" s="161">
        <f>G34*L34</f>
        <v>0</v>
      </c>
      <c r="N34" s="162">
        <v>19</v>
      </c>
      <c r="O34" s="163">
        <v>4</v>
      </c>
      <c r="P34" s="16" t="s">
        <v>114</v>
      </c>
    </row>
    <row r="35" spans="1:16" s="131" customFormat="1" ht="12.75" customHeight="1">
      <c r="B35" s="132" t="s">
        <v>62</v>
      </c>
      <c r="D35" s="133" t="s">
        <v>49</v>
      </c>
      <c r="E35" s="133" t="s">
        <v>167</v>
      </c>
      <c r="I35" s="134">
        <f>I36+I38+I40</f>
        <v>0</v>
      </c>
      <c r="K35" s="135">
        <f>K36+K38+K40</f>
        <v>1.3675247500000001E-2</v>
      </c>
      <c r="M35" s="135">
        <f>M36+M38+M40</f>
        <v>0</v>
      </c>
      <c r="P35" s="133" t="s">
        <v>106</v>
      </c>
    </row>
    <row r="36" spans="1:16" s="131" customFormat="1" ht="12.75" customHeight="1">
      <c r="B36" s="136" t="s">
        <v>62</v>
      </c>
      <c r="D36" s="137" t="s">
        <v>168</v>
      </c>
      <c r="E36" s="137" t="s">
        <v>169</v>
      </c>
      <c r="I36" s="138">
        <f>I37</f>
        <v>0</v>
      </c>
      <c r="K36" s="139">
        <f>K37</f>
        <v>5.3896715000000001E-3</v>
      </c>
      <c r="M36" s="139">
        <f>M37</f>
        <v>0</v>
      </c>
      <c r="P36" s="137" t="s">
        <v>107</v>
      </c>
    </row>
    <row r="37" spans="1:16" s="16" customFormat="1" ht="24" customHeight="1">
      <c r="A37" s="157" t="s">
        <v>170</v>
      </c>
      <c r="B37" s="157" t="s">
        <v>109</v>
      </c>
      <c r="C37" s="157" t="s">
        <v>168</v>
      </c>
      <c r="D37" s="16" t="s">
        <v>171</v>
      </c>
      <c r="E37" s="158" t="s">
        <v>172</v>
      </c>
      <c r="F37" s="157" t="s">
        <v>173</v>
      </c>
      <c r="G37" s="159">
        <v>85</v>
      </c>
      <c r="H37" s="159"/>
      <c r="I37" s="159">
        <f>ROUND(G37*H37,3)</f>
        <v>0</v>
      </c>
      <c r="J37" s="160">
        <v>6.3407900000000007E-5</v>
      </c>
      <c r="K37" s="161">
        <f>G37*J37</f>
        <v>5.3896715000000001E-3</v>
      </c>
      <c r="L37" s="160">
        <v>0</v>
      </c>
      <c r="M37" s="161">
        <f>G37*L37</f>
        <v>0</v>
      </c>
      <c r="N37" s="162">
        <v>19</v>
      </c>
      <c r="O37" s="163">
        <v>16</v>
      </c>
      <c r="P37" s="16" t="s">
        <v>114</v>
      </c>
    </row>
    <row r="38" spans="1:16" s="131" customFormat="1" ht="12.75" customHeight="1">
      <c r="B38" s="136" t="s">
        <v>62</v>
      </c>
      <c r="D38" s="137" t="s">
        <v>174</v>
      </c>
      <c r="E38" s="137" t="s">
        <v>175</v>
      </c>
      <c r="I38" s="138">
        <f>I39</f>
        <v>0</v>
      </c>
      <c r="K38" s="139">
        <f>K39</f>
        <v>8.0281760000000014E-3</v>
      </c>
      <c r="M38" s="139">
        <f>M39</f>
        <v>0</v>
      </c>
      <c r="P38" s="137" t="s">
        <v>107</v>
      </c>
    </row>
    <row r="39" spans="1:16" s="16" customFormat="1" ht="24" customHeight="1">
      <c r="A39" s="157" t="s">
        <v>176</v>
      </c>
      <c r="B39" s="157" t="s">
        <v>109</v>
      </c>
      <c r="C39" s="157" t="s">
        <v>174</v>
      </c>
      <c r="D39" s="16" t="s">
        <v>177</v>
      </c>
      <c r="E39" s="158" t="s">
        <v>178</v>
      </c>
      <c r="F39" s="157" t="s">
        <v>113</v>
      </c>
      <c r="G39" s="159">
        <v>26</v>
      </c>
      <c r="H39" s="159"/>
      <c r="I39" s="159">
        <f>ROUND(G39*H39,3)</f>
        <v>0</v>
      </c>
      <c r="J39" s="160">
        <v>3.0877600000000003E-4</v>
      </c>
      <c r="K39" s="161">
        <f>G39*J39</f>
        <v>8.0281760000000014E-3</v>
      </c>
      <c r="L39" s="160">
        <v>0</v>
      </c>
      <c r="M39" s="161">
        <f>G39*L39</f>
        <v>0</v>
      </c>
      <c r="N39" s="162">
        <v>19</v>
      </c>
      <c r="O39" s="163">
        <v>16</v>
      </c>
      <c r="P39" s="16" t="s">
        <v>114</v>
      </c>
    </row>
    <row r="40" spans="1:16" s="131" customFormat="1" ht="12.75" customHeight="1">
      <c r="B40" s="136" t="s">
        <v>62</v>
      </c>
      <c r="D40" s="137" t="s">
        <v>179</v>
      </c>
      <c r="E40" s="137" t="s">
        <v>180</v>
      </c>
      <c r="I40" s="138">
        <f>I41</f>
        <v>0</v>
      </c>
      <c r="K40" s="139">
        <f>K41</f>
        <v>2.5740000000000002E-4</v>
      </c>
      <c r="M40" s="139">
        <f>M41</f>
        <v>0</v>
      </c>
      <c r="P40" s="137" t="s">
        <v>107</v>
      </c>
    </row>
    <row r="41" spans="1:16" s="16" customFormat="1" ht="13.5" customHeight="1">
      <c r="A41" s="157" t="s">
        <v>181</v>
      </c>
      <c r="B41" s="157" t="s">
        <v>109</v>
      </c>
      <c r="C41" s="157" t="s">
        <v>179</v>
      </c>
      <c r="D41" s="16" t="s">
        <v>182</v>
      </c>
      <c r="E41" s="158" t="s">
        <v>183</v>
      </c>
      <c r="F41" s="157" t="s">
        <v>113</v>
      </c>
      <c r="G41" s="159">
        <v>156</v>
      </c>
      <c r="H41" s="159"/>
      <c r="I41" s="159">
        <f>ROUND(G41*H41,3)</f>
        <v>0</v>
      </c>
      <c r="J41" s="160">
        <v>1.6500000000000001E-6</v>
      </c>
      <c r="K41" s="161">
        <f>G41*J41</f>
        <v>2.5740000000000002E-4</v>
      </c>
      <c r="L41" s="160">
        <v>0</v>
      </c>
      <c r="M41" s="161">
        <f>G41*L41</f>
        <v>0</v>
      </c>
      <c r="N41" s="162">
        <v>19</v>
      </c>
      <c r="O41" s="163">
        <v>16</v>
      </c>
      <c r="P41" s="16" t="s">
        <v>114</v>
      </c>
    </row>
    <row r="42" spans="1:16" s="131" customFormat="1" ht="12.75" customHeight="1">
      <c r="B42" s="132" t="s">
        <v>62</v>
      </c>
      <c r="D42" s="133" t="s">
        <v>184</v>
      </c>
      <c r="E42" s="133" t="s">
        <v>185</v>
      </c>
      <c r="I42" s="134">
        <f>I43</f>
        <v>0</v>
      </c>
      <c r="K42" s="135">
        <f>K43</f>
        <v>0</v>
      </c>
      <c r="M42" s="135">
        <f>M43</f>
        <v>0</v>
      </c>
      <c r="P42" s="133" t="s">
        <v>106</v>
      </c>
    </row>
    <row r="43" spans="1:16" s="131" customFormat="1" ht="12.75" customHeight="1">
      <c r="B43" s="136" t="s">
        <v>62</v>
      </c>
      <c r="D43" s="137" t="s">
        <v>106</v>
      </c>
      <c r="E43" s="137" t="s">
        <v>186</v>
      </c>
      <c r="I43" s="138">
        <f>SUM(I44:I45)</f>
        <v>0</v>
      </c>
      <c r="K43" s="139">
        <f>SUM(K44:K45)</f>
        <v>0</v>
      </c>
      <c r="M43" s="139">
        <f>SUM(M44:M45)</f>
        <v>0</v>
      </c>
      <c r="P43" s="137" t="s">
        <v>107</v>
      </c>
    </row>
    <row r="44" spans="1:16" s="16" customFormat="1" ht="13.5" customHeight="1">
      <c r="A44" s="157" t="s">
        <v>187</v>
      </c>
      <c r="B44" s="157" t="s">
        <v>109</v>
      </c>
      <c r="C44" s="157" t="s">
        <v>188</v>
      </c>
      <c r="D44" s="16" t="s">
        <v>189</v>
      </c>
      <c r="E44" s="158" t="s">
        <v>190</v>
      </c>
      <c r="F44" s="157" t="s">
        <v>191</v>
      </c>
      <c r="G44" s="159">
        <v>1</v>
      </c>
      <c r="H44" s="159"/>
      <c r="I44" s="159">
        <f>ROUND(G44*H44,3)</f>
        <v>0</v>
      </c>
      <c r="J44" s="160">
        <v>0</v>
      </c>
      <c r="K44" s="161">
        <f>G44*J44</f>
        <v>0</v>
      </c>
      <c r="L44" s="160">
        <v>0</v>
      </c>
      <c r="M44" s="161">
        <f>G44*L44</f>
        <v>0</v>
      </c>
      <c r="N44" s="162">
        <v>19</v>
      </c>
      <c r="O44" s="163">
        <v>512</v>
      </c>
      <c r="P44" s="16" t="s">
        <v>114</v>
      </c>
    </row>
    <row r="45" spans="1:16" s="16" customFormat="1" ht="24" customHeight="1">
      <c r="A45" s="157" t="s">
        <v>192</v>
      </c>
      <c r="B45" s="157" t="s">
        <v>109</v>
      </c>
      <c r="C45" s="157" t="s">
        <v>188</v>
      </c>
      <c r="D45" s="16" t="s">
        <v>193</v>
      </c>
      <c r="E45" s="158" t="s">
        <v>194</v>
      </c>
      <c r="F45" s="157" t="s">
        <v>113</v>
      </c>
      <c r="G45" s="159">
        <v>25</v>
      </c>
      <c r="H45" s="159"/>
      <c r="I45" s="159">
        <f>ROUND(G45*H45,3)</f>
        <v>0</v>
      </c>
      <c r="J45" s="160">
        <v>0</v>
      </c>
      <c r="K45" s="161">
        <f>G45*J45</f>
        <v>0</v>
      </c>
      <c r="L45" s="160">
        <v>0</v>
      </c>
      <c r="M45" s="161">
        <f>G45*L45</f>
        <v>0</v>
      </c>
      <c r="N45" s="162">
        <v>19</v>
      </c>
      <c r="O45" s="163">
        <v>512</v>
      </c>
      <c r="P45" s="16" t="s">
        <v>114</v>
      </c>
    </row>
    <row r="46" spans="1:16" s="131" customFormat="1" ht="12.75" customHeight="1">
      <c r="B46" s="132" t="s">
        <v>62</v>
      </c>
      <c r="D46" s="133" t="s">
        <v>195</v>
      </c>
      <c r="E46" s="133" t="s">
        <v>54</v>
      </c>
      <c r="I46" s="134">
        <f>I47</f>
        <v>0</v>
      </c>
      <c r="K46" s="135">
        <f>K47</f>
        <v>0</v>
      </c>
      <c r="M46" s="135">
        <f>M47</f>
        <v>0</v>
      </c>
      <c r="P46" s="133" t="s">
        <v>106</v>
      </c>
    </row>
    <row r="47" spans="1:16" s="16" customFormat="1" ht="13.5" customHeight="1">
      <c r="A47" s="157" t="s">
        <v>196</v>
      </c>
      <c r="B47" s="157" t="s">
        <v>109</v>
      </c>
      <c r="C47" s="157" t="s">
        <v>197</v>
      </c>
      <c r="D47" s="16" t="s">
        <v>198</v>
      </c>
      <c r="E47" s="158" t="s">
        <v>199</v>
      </c>
      <c r="F47" s="157" t="s">
        <v>34</v>
      </c>
      <c r="G47" s="159">
        <v>4.0000000000000001E-3</v>
      </c>
      <c r="H47" s="159"/>
      <c r="I47" s="159">
        <f>ROUND(G47*H47,3)</f>
        <v>0</v>
      </c>
      <c r="J47" s="160">
        <v>0</v>
      </c>
      <c r="K47" s="161">
        <f>G47*J47</f>
        <v>0</v>
      </c>
      <c r="L47" s="160">
        <v>0</v>
      </c>
      <c r="M47" s="161">
        <f>G47*L47</f>
        <v>0</v>
      </c>
      <c r="N47" s="162">
        <v>19</v>
      </c>
      <c r="O47" s="163">
        <v>262144</v>
      </c>
      <c r="P47" s="16" t="s">
        <v>107</v>
      </c>
    </row>
    <row r="48" spans="1:16" s="140" customFormat="1" ht="12.75" customHeight="1">
      <c r="E48" s="141" t="s">
        <v>89</v>
      </c>
      <c r="I48" s="142">
        <f>I14+I35+I42+I46</f>
        <v>0</v>
      </c>
      <c r="K48" s="143">
        <f>K14+K35+K42+K46</f>
        <v>14.3265287515</v>
      </c>
      <c r="M48" s="143">
        <f>M14+M35+M42+M46</f>
        <v>17.655999999999999</v>
      </c>
    </row>
  </sheetData>
  <phoneticPr fontId="2" type="noConversion"/>
  <printOptions horizontalCentered="1"/>
  <pageMargins left="0.78740155696868896" right="0.78740155696868896" top="0.59055119752883911" bottom="0.59055119752883911" header="0" footer="0"/>
  <pageSetup paperSize="9" fitToHeight="99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Krycí list</vt:lpstr>
      <vt:lpstr>Rekapitulácia</vt:lpstr>
      <vt:lpstr>Rozpocet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2021-06-03T19:06:07Z</dcterms:created>
  <dcterms:modified xsi:type="dcterms:W3CDTF">2021-06-03T19:06:07Z</dcterms:modified>
</cp:coreProperties>
</file>